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470" tabRatio="945" activeTab="2"/>
  </bookViews>
  <sheets>
    <sheet name="дод 2" sheetId="1" r:id="rId1"/>
    <sheet name="Додаток 4" sheetId="2" r:id="rId2"/>
    <sheet name="дод 4.1" sheetId="3" r:id="rId3"/>
    <sheet name="дод 5" sheetId="4" r:id="rId4"/>
  </sheets>
  <definedNames>
    <definedName name="_xlnm.Print_Titles" localSheetId="0">'дод 2'!$9:$11</definedName>
    <definedName name="_xlnm.Print_Titles" localSheetId="2">'дод 4.1'!$A:$A,'дод 4.1'!$7:$8</definedName>
    <definedName name="_xlnm.Print_Titles" localSheetId="3">'дод 5'!$9:$10</definedName>
    <definedName name="_xlnm.Print_Titles" localSheetId="1">'Додаток 4'!$18:$19</definedName>
    <definedName name="_xlnm.Print_Area" localSheetId="0">'дод 2'!$A$1:$G$37</definedName>
    <definedName name="_xlnm.Print_Area" localSheetId="2">'дод 4.1'!$A$1:$E$54</definedName>
    <definedName name="_xlnm.Print_Area" localSheetId="3">'дод 5'!$A$1:$M$83</definedName>
    <definedName name="_xlnm.Print_Area" localSheetId="1">'Додаток 4'!$A$1:$H$43</definedName>
  </definedNames>
  <calcPr fullCalcOnLoad="1"/>
</workbook>
</file>

<file path=xl/sharedStrings.xml><?xml version="1.0" encoding="utf-8"?>
<sst xmlns="http://schemas.openxmlformats.org/spreadsheetml/2006/main" count="330" uniqueCount="208">
  <si>
    <t>Рішення обласної ради від 18.12.2018 № 1293, зі змінами</t>
  </si>
  <si>
    <t>(код бюджету)</t>
  </si>
  <si>
    <t xml:space="preserve">Розміщення бюджетних коштів на депозитах 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</si>
  <si>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</si>
  <si>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</si>
  <si>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</si>
  <si>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</si>
  <si>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</si>
  <si>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</si>
  <si>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</si>
  <si>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r>
      <t>Інше внутрішнє фінансування</t>
    </r>
    <r>
      <rPr>
        <sz val="12"/>
        <rFont val="Times New Roman"/>
        <family val="1"/>
      </rPr>
      <t> </t>
    </r>
  </si>
  <si>
    <r>
      <t>203400</t>
    </r>
    <r>
      <rPr>
        <sz val="12"/>
        <rFont val="Times New Roman"/>
        <family val="1"/>
      </rPr>
      <t> </t>
    </r>
  </si>
  <si>
    <r>
      <t>Фінансування за рахунок коштів єдиного казначейського рахунку</t>
    </r>
    <r>
      <rPr>
        <sz val="12"/>
        <rFont val="Times New Roman"/>
        <family val="1"/>
      </rPr>
      <t> </t>
    </r>
  </si>
  <si>
    <t>203410 </t>
  </si>
  <si>
    <t>Одержано </t>
  </si>
  <si>
    <t>203420 </t>
  </si>
  <si>
    <t>Повернено </t>
  </si>
  <si>
    <t>Кошти, що передаються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</si>
  <si>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</si>
  <si>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</si>
  <si>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</si>
  <si>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у тому числі на:</t>
  </si>
  <si>
    <t>I. Трансферти із загального фонду бюджету</t>
  </si>
  <si>
    <t>Програма економічного і соціального розвитку Житомирської області на 2018 рік, рішення обласної ради від  № 868</t>
  </si>
  <si>
    <t>(грн)</t>
  </si>
  <si>
    <t>Усього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</si>
  <si>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</si>
  <si>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</si>
  <si>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</si>
  <si>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Х</t>
  </si>
  <si>
    <t>Фінансування за типом боргового зобов"язання</t>
  </si>
  <si>
    <t>Загальне фінансування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</si>
  <si>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</si>
  <si>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</si>
  <si>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</si>
  <si>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</si>
  <si>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</si>
  <si>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99000000000</t>
  </si>
  <si>
    <t>Додаток  5</t>
  </si>
  <si>
    <t>06303200000</t>
  </si>
  <si>
    <t>Районна Програма відзначення державних свят, пам’ятних дат, ювілеїв, урочистостей та забезпечення проведення інших районних заходів</t>
  </si>
  <si>
    <t>Рішення районної ради від 04.11.2011 № 84</t>
  </si>
  <si>
    <t>Районна Програма забезпечення виконання Бердичівською районною державною адміністрацією делегованих Бердичівською районною радою повноважень на 2021-2025 роки</t>
  </si>
  <si>
    <t>Заступник голови районної ради</t>
  </si>
  <si>
    <t>Володимир ДІХТЯР</t>
  </si>
  <si>
    <t>Житомирська обласна державна адміністрація</t>
  </si>
  <si>
    <t>Фінансування за рахунок зміни залишків коштів бюджетів</t>
  </si>
  <si>
    <t>Загальний фонд</t>
  </si>
  <si>
    <t>Спеціальний фонд</t>
  </si>
  <si>
    <t>Відділ фінансів Бердичівської районної державної адміністрації</t>
  </si>
  <si>
    <t>Програма фінансування розвитку сфери охорони здоров’я у Бердичівському районі на 2019-2021 роки</t>
  </si>
  <si>
    <t>Код</t>
  </si>
  <si>
    <t xml:space="preserve">                       Перший заступник голови ради</t>
  </si>
  <si>
    <t>Державний бюджет</t>
  </si>
  <si>
    <t>Резервний фонд</t>
  </si>
  <si>
    <t>Додаток  4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</si>
  <si>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</si>
  <si>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</si>
  <si>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Бюджет Райгородоцької сільської територіальної громади</t>
  </si>
  <si>
    <t>Внутрішнє фінансування</t>
  </si>
  <si>
    <t>9130</t>
  </si>
  <si>
    <t>1</t>
  </si>
  <si>
    <t>2</t>
  </si>
  <si>
    <t>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</si>
  <si>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</si>
  <si>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</si>
  <si>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Інша діяльність у сфері державного управління</t>
  </si>
  <si>
    <t>9770</t>
  </si>
  <si>
    <t>Інші субвенції з місцевого бюджету</t>
  </si>
  <si>
    <t>0200000</t>
  </si>
  <si>
    <t>0210000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</si>
  <si>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</si>
  <si>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</si>
  <si>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Інші субвенції з місцевого бюджету </t>
  </si>
  <si>
    <t>Програма сприяння та публічності розвитку казначейського обслуговування області на 2016-2018 роки, "Доступне казначейство", рішення обласної ради від 22.12.2016 № 421</t>
  </si>
  <si>
    <t>II. Трансферти із спеціального фонду бюджету</t>
  </si>
  <si>
    <t xml:space="preserve">УСЬОГО за розділами I, II, у тому числі: </t>
  </si>
  <si>
    <t>3710000</t>
  </si>
  <si>
    <t>3700000</t>
  </si>
  <si>
    <t>3718700</t>
  </si>
  <si>
    <t>8700</t>
  </si>
  <si>
    <t>3719120</t>
  </si>
  <si>
    <t xml:space="preserve">Дотація з місцевого бюджету за рахунок стабілізаційної дотації з державного бюджету </t>
  </si>
  <si>
    <t>3719230</t>
  </si>
  <si>
    <t>9230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</si>
  <si>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</si>
  <si>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3719220</t>
  </si>
  <si>
    <t>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</si>
  <si>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</si>
  <si>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3719210</t>
  </si>
  <si>
    <t>9210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</si>
  <si>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</si>
  <si>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3719800</t>
  </si>
  <si>
    <t>3719540</t>
  </si>
  <si>
    <t>9540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</si>
  <si>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</si>
  <si>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</si>
  <si>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</si>
  <si>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3719250</t>
  </si>
  <si>
    <t>Програма економічного і соціального розвитку Житомирської області на 2019 рік</t>
  </si>
  <si>
    <t>9620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</si>
  <si>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</si>
  <si>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</si>
  <si>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9241</t>
  </si>
  <si>
    <t>3719241</t>
  </si>
  <si>
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захисту»;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
 за рахунок відповідної субвенції з державного бюджету
</t>
  </si>
  <si>
    <t>3719320</t>
  </si>
  <si>
    <t>3719770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</si>
  <si>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</si>
  <si>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</si>
  <si>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3719130</t>
  </si>
  <si>
    <t>3719750</t>
  </si>
  <si>
    <t>9750</t>
  </si>
  <si>
    <t>Субвенція з місцевого бюджету на співфінансування інвестиційних проектів</t>
  </si>
  <si>
    <t>0180</t>
  </si>
  <si>
    <t>0133</t>
  </si>
  <si>
    <t>9120</t>
  </si>
  <si>
    <t>Зміни обсягів бюджетних коштів</t>
  </si>
  <si>
    <t>загальний фонд</t>
  </si>
  <si>
    <t>спеціальний фонд</t>
  </si>
  <si>
    <t>Додаток  2</t>
  </si>
  <si>
    <t xml:space="preserve">                 1. Показники міжбюджетних трансфертів з інших бюджетів</t>
  </si>
  <si>
    <t>Найменування трансферту / Найменування бюджету - надавача міжбюджетного трансферту</t>
  </si>
  <si>
    <t>Код Класифікації доходу бюджету/ Код бюджету</t>
  </si>
  <si>
    <t>I. Трансферти до загального фонду</t>
  </si>
  <si>
    <t>II. Трансферти до спеціального фонду</t>
  </si>
  <si>
    <t>X</t>
  </si>
  <si>
    <t>УСЬОГО за розділами I,II, у тому числі:</t>
  </si>
  <si>
    <t>Додаток 4.1</t>
  </si>
  <si>
    <t>№ з/п</t>
  </si>
  <si>
    <t>Назва програми / призначення субвенції</t>
  </si>
  <si>
    <t>1.</t>
  </si>
  <si>
    <t>в тому числі:</t>
  </si>
  <si>
    <t>на ремонт автомобіля для Бердичівської РДА</t>
  </si>
  <si>
    <t>на обслуговування сайту Бердичівської РДА</t>
  </si>
  <si>
    <t>Усього:</t>
  </si>
  <si>
    <r>
      <t>0630320000</t>
    </r>
    <r>
      <rPr>
        <b/>
        <sz val="14"/>
        <rFont val="Times New Roman"/>
        <family val="1"/>
      </rPr>
      <t>0</t>
    </r>
  </si>
  <si>
    <t xml:space="preserve">           Субвенція з районного бюджету державному бюджету на виконання програм                                                                                                                                                                                                                                                                                          соціально-економічного розвитку регіонів на 2021 рік</t>
  </si>
  <si>
    <t>на оплату телекомунікаційних послуг та обслуговування оргтехніки для Бердичівської РДА</t>
  </si>
  <si>
    <t>на придбання паливно-мастильних матеріалів та запасних частин до легкових автомобілів для Бердичівської РДА</t>
  </si>
  <si>
    <t>06549000000</t>
  </si>
  <si>
    <t>0100000</t>
  </si>
  <si>
    <t>Бердичівська районна рада Житомирської області</t>
  </si>
  <si>
    <t>0110000</t>
  </si>
  <si>
    <t>0110180</t>
  </si>
  <si>
    <r>
      <t>248000</t>
    </r>
    <r>
      <rPr>
        <sz val="12"/>
        <rFont val="Times New Roman"/>
        <family val="1"/>
      </rPr>
      <t xml:space="preserve">= 50000+30000+48000+100000=228000 Березовий гай; </t>
    </r>
    <r>
      <rPr>
        <b/>
        <sz val="12"/>
        <rFont val="Times New Roman"/>
        <family val="1"/>
      </rPr>
      <t>20000</t>
    </r>
    <r>
      <rPr>
        <sz val="12"/>
        <rFont val="Times New Roman"/>
        <family val="1"/>
      </rPr>
      <t xml:space="preserve"> РМ КРЕП</t>
    </r>
  </si>
  <si>
    <t>Районна Програма підтримки та збереження об’єктів і майна спільної власності  територіальних громад сіл,селища району на 2020-2021 роки</t>
  </si>
  <si>
    <t>придбання лапароскопічної стійки в комплекті для КНП "Центральна районна лікарня Бердичівського району" Гришковецької селищної, Райгородоцької, Семенівської та Швайківської сільських рад</t>
  </si>
  <si>
    <t>Рішення сесії районної  ради від 01.11.2019 року №513</t>
  </si>
  <si>
    <t>придбання допоміжної апаратури - струмений кольоровий принтер для друку рентгенівських знімків та допоміжного обладнання, матеріалів; поточний ремонт кабінету; поточні видатки за проект, виданий Державним науково-дослідним та проектно-вишукувальним інститутом для КНП "Стоматологічна поліклініка Бердичівського району" Гришковецької селищної, Райгородоцької, Семенівської та Швайківської сільських рад</t>
  </si>
  <si>
    <t>2.</t>
  </si>
  <si>
    <t>Районна  Програма відзначення державних свят, пам’ятних дат, ювілеїв, урочистостей та забезпечення проведення інших районних заходів</t>
  </si>
  <si>
    <t>3.</t>
  </si>
  <si>
    <t>на придбання подарунків, квітів, грамот та подяк</t>
  </si>
  <si>
    <t>Виконання рішення сесії районної ради від 10.11.2017 №315 "Про затвердження Положення про Грамоту Бердичівської районної державної адміністрації  та Бердичівської районноїради, Почесну грамоту, Грамоту, Подяку Бердичівської районної державної адміністрації"</t>
  </si>
  <si>
    <t>на грошову винагороду</t>
  </si>
  <si>
    <t>на оплату послуг</t>
  </si>
  <si>
    <t>4.</t>
  </si>
  <si>
    <t>на профілактичні рейди "Урок", "Канікули", "Діти вулиці"</t>
  </si>
  <si>
    <t>на заходи Міжнародного дня захисту дітей, дня Святого Миколая</t>
  </si>
  <si>
    <t>Служба у справах дітей Бердичівської районної державної адміністрації</t>
  </si>
  <si>
    <t>Управління соціального захисту населення Бердичівської районної державної адміністрації</t>
  </si>
  <si>
    <t>6.</t>
  </si>
  <si>
    <t>На виконання Наказу господарського суду Житомирської області № 906/135/18, виданого 11.01.2019 року та відповідно до п.28, 29, 30 ПКМУ від 03.08.2011 "Про затвердження Порядку виконання рішень про стягнення коштів державного та місцевих бюджетів або боржників"</t>
  </si>
  <si>
    <t>на виконання судового рішення щодо компенсаційних виплат на пільговий проїзд автомобільним транспортом окремим категоріям громадян</t>
  </si>
  <si>
    <t>Рішення районної ради від 04.07.2019 №469</t>
  </si>
  <si>
    <t>Рішення районної ради від 03.11.2020 №619</t>
  </si>
  <si>
    <t>Районна Програма виконання заходів Державної соціальної програми "Національний план дій щодо реалізації Конвенції ООН про права дитини" на період до 2021 року</t>
  </si>
  <si>
    <t>Рішення районної ради від 04.11.2011 №84</t>
  </si>
  <si>
    <t>для обслуговування автомобіля ЗАЗ Sens АМ8391АН, переданого від відділу фінансів Ружинської РДА, який буде використовуватися для обслуговування відділу фінансів Бердичівської РДА</t>
  </si>
  <si>
    <t>Програма щодо порядку відшкодування депутатам районної ради витрат, пов’язаних з депутатською діяльністю на 2021 рік</t>
  </si>
  <si>
    <t>на проведення заходів, передбачених відзначення державних свят, пам’ятних дат, ювілеїв, урочистостей та забезпечення проведення інших районних заходів для Бердичівської РДА</t>
  </si>
  <si>
    <t>на оплату телекомунікаційних послуг для відділу гуманітарної та інформаційної політики Бердичівської РДА</t>
  </si>
  <si>
    <t>на оплату інших послуг (програмного забезпечення програми LOGICA) для відділу фінансів Бердичівської РДА</t>
  </si>
  <si>
    <t>Бюджет Андрушівської міської територіальної громади</t>
  </si>
  <si>
    <t>Бюджет Ружинської селищної територіальної громади</t>
  </si>
  <si>
    <t>капітальний ремонт покрівлі частини будівлі Андрушівського міського центру розвитку дитини "Дюймовочка" за адресою: вул. Заводська, 8, м. Андрушівка, Житомирська область</t>
  </si>
  <si>
    <t>на оплату інших послуг для Бердичівської РДА</t>
  </si>
  <si>
    <t>на придбання канцтоварів, паперу, конвертів, марок, папок і інше для Бердичівської РДА</t>
  </si>
  <si>
    <t>Програма економічного і соціального розвитку Бердичівського району на 2021 рік</t>
  </si>
  <si>
    <t>06557000000</t>
  </si>
  <si>
    <t>Рішення сесії районної  ради від 28.04.2021 року №60</t>
  </si>
  <si>
    <t>Рішення районної ради від 28.04.2021                 №60</t>
  </si>
  <si>
    <t>Програма матеріально-технічного забезпечення підшефної військової частини А3091 на 2021-2023 роки</t>
  </si>
  <si>
    <t>Програма підтримки державної установи "Райківська виправна колонія (№73)" на 2021-2023 роки</t>
  </si>
  <si>
    <t>придбання ноутбука для КП ДОЗ "Чайка" м.Андрушівка, Бердичівського району</t>
  </si>
  <si>
    <t xml:space="preserve">придбання  парового стерилазатора для ендоскопії, газового аналізатора, монітора пацієнта з датчиком вимірювання СО2 </t>
  </si>
  <si>
    <t>придбання пломбуючих матеріалів, стоматологічних матералів, наконечників до стоматустановок, медикаментів та виробів медичного призначення для КНП "Стоматологічна поліклініка Бердичівського району" Гришковецької селищної, Райгородоцької, Семенівської та Швайківської сільських рад</t>
  </si>
  <si>
    <t>06567000000</t>
  </si>
  <si>
    <t>проведення заходів, передбачених відзначення державних свят, пам’ятних дат, ювілеїв, урочистостей тощо</t>
  </si>
  <si>
    <t>на придбання предметів і матеріалів для зміцнення, покращення, удосконалення матеріально-технічної бази частини та задоволення культурних і духовних потреб військовослужбовців (поточні видатки)</t>
  </si>
  <si>
    <t xml:space="preserve">на реалізацію заходів, спрямованих на приведення умов тримання осіб, які перебувають у місцях позбавлення волі до європейських стандартів: придбання предметів і матеріалів для поточного ремонту дит.кімнати приміщень кімнат тривалих побачень установи </t>
  </si>
  <si>
    <t>Програма культурно-мистецьких заходів Бердичівського району на 2021-2022 роки</t>
  </si>
  <si>
    <t>Фінансування районного бюджету на 2021 рік</t>
  </si>
  <si>
    <t>Міжбюджетні трансферти на 2021 рік</t>
  </si>
  <si>
    <t>Розподіл витрат районного бюджету на реалізацію місцевих (регіональних) програм у 2021 році</t>
  </si>
  <si>
    <t>Рішення районної ради від 12.08.2021 року №77</t>
  </si>
  <si>
    <t>Рішення районної ради від 12.08.2021 року №76</t>
  </si>
  <si>
    <t>Рішення районної ради від 12.08.2021 року №75</t>
  </si>
  <si>
    <t>Рішення районної ради від 12.08.2021 року №74</t>
  </si>
  <si>
    <t>Програма розвитку місцевого самоврядування в Бердичівському районі на 2021-2022 роки</t>
  </si>
  <si>
    <t>придбання лабораторного обладнання (фотометр фотоелектричний КФК-3) для КНП "Ружинська центральна лікарня" Ружинської селищної ради</t>
  </si>
  <si>
    <t>45 000,00 - придбання для заміни 3 віконних та 3 дверних блоків металоконструкцій для інфекційного відділення КНП "Ружинська центральна лікарня" Ружинської селищної ради</t>
  </si>
  <si>
    <t>від 16.12.2021 № 91</t>
  </si>
  <si>
    <t>від 16.12.2021 №  91</t>
  </si>
  <si>
    <t>до рішення районної ради</t>
  </si>
  <si>
    <t>20 498,00 - придбання паливних матеріалів для  КНП "ЦПМСД" Ружинської селищної ради</t>
  </si>
  <si>
    <t>на погашення частини основного боргу по рішенню Господарського суду Житомирської обл №906/167/21 від 30.04.2021р. за придбані дрова для відділу гуманітарної та інформаційної політики Бердичівсткої РДА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</si>
</sst>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&quot;₴&quot;_-;\-* #,##0&quot;₴&quot;_-;_-* &quot;-&quot;&quot;₴&quot;_-;_-@_-"/>
    <numFmt numFmtId="181" formatCode="_-* #,##0_₴_-;\-* #,##0_₴_-;_-* &quot;-&quot;_₴_-;_-@_-"/>
    <numFmt numFmtId="182" formatCode="_-* #,##0.00&quot;₴&quot;_-;\-* #,##0.00&quot;₴&quot;_-;_-* &quot;-&quot;??&quot;₴&quot;_-;_-@_-"/>
    <numFmt numFmtId="183" formatCode="0.0"/>
    <numFmt numFmtId="184" formatCode="#,##0.00000"/>
    <numFmt numFmtId="185" formatCode="#,##0.000000"/>
    <numFmt numFmtId="186" formatCode="#,##0.0"/>
    <numFmt numFmtId="187" formatCode="#,##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6"/>
      <name val="Arial Cyr"/>
      <family val="2"/>
    </font>
    <font>
      <b/>
      <sz val="10"/>
      <name val="Times New Roman"/>
      <family val="1"/>
    </font>
    <font>
      <sz val="14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name val="Helv"/>
      <family val="0"/>
    </font>
    <font>
      <sz val="1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Arial Cyr"/>
      <family val="0"/>
    </font>
    <font>
      <u val="single"/>
      <sz val="14"/>
      <name val="Times New Roman"/>
      <family val="1"/>
    </font>
    <font>
      <b/>
      <sz val="20"/>
      <name val="Times New Roman"/>
      <family val="1"/>
    </font>
    <font>
      <sz val="20"/>
      <color indexed="10"/>
      <name val="Arial Cyr"/>
      <family val="0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u val="single"/>
      <sz val="16"/>
      <name val="Times New Roman"/>
      <family val="1"/>
    </font>
    <font>
      <sz val="16"/>
      <name val="Arial Cyr"/>
      <family val="2"/>
    </font>
    <font>
      <b/>
      <i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Arial Cyr"/>
      <family val="0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9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44" fillId="20" borderId="2" applyNumberFormat="0" applyAlignment="0" applyProtection="0"/>
    <xf numFmtId="0" fontId="41" fillId="20" borderId="1" applyNumberFormat="0" applyAlignment="0" applyProtection="0"/>
    <xf numFmtId="0" fontId="36" fillId="4" borderId="0" applyNumberFormat="0" applyBorder="0" applyAlignment="0" applyProtection="0"/>
    <xf numFmtId="0" fontId="5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7" fillId="0" borderId="6" applyNumberFormat="0" applyFill="0" applyAlignment="0" applyProtection="0"/>
    <xf numFmtId="0" fontId="42" fillId="0" borderId="7" applyNumberFormat="0" applyFill="0" applyAlignment="0" applyProtection="0"/>
    <xf numFmtId="0" fontId="38" fillId="21" borderId="8" applyNumberFormat="0" applyAlignment="0" applyProtection="0"/>
    <xf numFmtId="0" fontId="38" fillId="21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1" applyNumberFormat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5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44" fillId="20" borderId="2" applyNumberFormat="0" applyAlignment="0" applyProtection="0"/>
    <xf numFmtId="0" fontId="37" fillId="0" borderId="6" applyNumberFormat="0" applyFill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14">
    <xf numFmtId="0" fontId="0" fillId="0" borderId="0" xfId="0" applyAlignment="1">
      <alignment/>
    </xf>
    <xf numFmtId="183" fontId="3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8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/>
    </xf>
    <xf numFmtId="0" fontId="3" fillId="0" borderId="0" xfId="88" applyFont="1" applyAlignment="1">
      <alignment horizontal="right"/>
      <protection/>
    </xf>
    <xf numFmtId="0" fontId="6" fillId="0" borderId="0" xfId="88" applyFont="1" applyBorder="1">
      <alignment/>
      <protection/>
    </xf>
    <xf numFmtId="0" fontId="15" fillId="0" borderId="0" xfId="88" applyFont="1">
      <alignment/>
      <protection/>
    </xf>
    <xf numFmtId="0" fontId="10" fillId="0" borderId="0" xfId="88" applyFont="1" applyBorder="1">
      <alignment/>
      <protection/>
    </xf>
    <xf numFmtId="185" fontId="5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3" fontId="12" fillId="0" borderId="0" xfId="0" applyNumberFormat="1" applyFont="1" applyFill="1" applyAlignment="1">
      <alignment vertical="top"/>
    </xf>
    <xf numFmtId="0" fontId="13" fillId="24" borderId="0" xfId="0" applyFont="1" applyFill="1" applyAlignment="1">
      <alignment/>
    </xf>
    <xf numFmtId="0" fontId="23" fillId="0" borderId="0" xfId="0" applyFont="1" applyAlignment="1">
      <alignment horizontal="center"/>
    </xf>
    <xf numFmtId="49" fontId="26" fillId="0" borderId="0" xfId="88" applyNumberFormat="1" applyFont="1" applyAlignment="1">
      <alignment horizontal="left"/>
      <protection/>
    </xf>
    <xf numFmtId="0" fontId="6" fillId="0" borderId="0" xfId="88" applyFont="1" applyAlignment="1">
      <alignment horizontal="left"/>
      <protection/>
    </xf>
    <xf numFmtId="0" fontId="6" fillId="0" borderId="0" xfId="88" applyFont="1" applyFill="1" applyBorder="1">
      <alignment/>
      <protection/>
    </xf>
    <xf numFmtId="0" fontId="15" fillId="0" borderId="0" xfId="88" applyFont="1" applyFill="1">
      <alignment/>
      <protection/>
    </xf>
    <xf numFmtId="0" fontId="10" fillId="0" borderId="0" xfId="88" applyFont="1" applyFill="1" applyBorder="1">
      <alignment/>
      <protection/>
    </xf>
    <xf numFmtId="0" fontId="6" fillId="24" borderId="1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" fontId="19" fillId="4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25" borderId="0" xfId="0" applyFont="1" applyFill="1" applyAlignment="1">
      <alignment/>
    </xf>
    <xf numFmtId="0" fontId="6" fillId="24" borderId="10" xfId="51" applyFont="1" applyFill="1" applyBorder="1" applyAlignment="1">
      <alignment horizontal="center" vertical="center" wrapText="1"/>
      <protection/>
    </xf>
    <xf numFmtId="0" fontId="6" fillId="24" borderId="10" xfId="5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0" fillId="7" borderId="10" xfId="51" applyFont="1" applyFill="1" applyBorder="1" applyAlignment="1">
      <alignment horizontal="left" vertical="center" wrapText="1"/>
      <protection/>
    </xf>
    <xf numFmtId="0" fontId="8" fillId="4" borderId="10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horizontal="center" vertical="top" wrapText="1"/>
    </xf>
    <xf numFmtId="0" fontId="11" fillId="24" borderId="12" xfId="51" applyFont="1" applyFill="1" applyBorder="1" applyAlignment="1">
      <alignment horizontal="center" vertical="center" wrapText="1"/>
      <protection/>
    </xf>
    <xf numFmtId="0" fontId="24" fillId="24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3" fontId="21" fillId="23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24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11" fillId="0" borderId="16" xfId="5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24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18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6" fillId="0" borderId="0" xfId="88" applyFont="1">
      <alignment/>
      <protection/>
    </xf>
    <xf numFmtId="0" fontId="19" fillId="0" borderId="0" xfId="0" applyFont="1" applyFill="1" applyAlignment="1">
      <alignment/>
    </xf>
    <xf numFmtId="0" fontId="33" fillId="0" borderId="0" xfId="0" applyFont="1" applyAlignment="1">
      <alignment/>
    </xf>
    <xf numFmtId="0" fontId="13" fillId="25" borderId="0" xfId="0" applyFont="1" applyFill="1" applyAlignment="1">
      <alignment/>
    </xf>
    <xf numFmtId="0" fontId="13" fillId="7" borderId="0" xfId="0" applyFont="1" applyFill="1" applyAlignment="1">
      <alignment/>
    </xf>
    <xf numFmtId="4" fontId="31" fillId="0" borderId="0" xfId="0" applyNumberFormat="1" applyFont="1" applyBorder="1" applyAlignment="1">
      <alignment/>
    </xf>
    <xf numFmtId="0" fontId="8" fillId="4" borderId="10" xfId="51" applyFont="1" applyFill="1" applyBorder="1" applyAlignment="1">
      <alignment horizontal="center" vertical="center" wrapText="1"/>
      <protection/>
    </xf>
    <xf numFmtId="0" fontId="10" fillId="7" borderId="18" xfId="51" applyFont="1" applyFill="1" applyBorder="1" applyAlignment="1">
      <alignment horizontal="left" vertical="center" wrapText="1"/>
      <protection/>
    </xf>
    <xf numFmtId="0" fontId="10" fillId="7" borderId="10" xfId="5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8" fillId="0" borderId="13" xfId="5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24" borderId="10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 wrapText="1"/>
    </xf>
    <xf numFmtId="0" fontId="6" fillId="24" borderId="0" xfId="51" applyFont="1" applyFill="1" applyBorder="1" applyAlignment="1">
      <alignment vertical="center" wrapText="1"/>
      <protection/>
    </xf>
    <xf numFmtId="0" fontId="8" fillId="15" borderId="10" xfId="0" applyFont="1" applyFill="1" applyBorder="1" applyAlignment="1">
      <alignment horizontal="center" vertical="top" wrapText="1"/>
    </xf>
    <xf numFmtId="0" fontId="27" fillId="15" borderId="10" xfId="51" applyFont="1" applyFill="1" applyBorder="1" applyAlignment="1">
      <alignment horizontal="center" vertical="center" wrapText="1"/>
      <protection/>
    </xf>
    <xf numFmtId="0" fontId="8" fillId="4" borderId="14" xfId="0" applyFont="1" applyFill="1" applyBorder="1" applyAlignment="1">
      <alignment vertical="top" wrapText="1"/>
    </xf>
    <xf numFmtId="0" fontId="10" fillId="15" borderId="10" xfId="51" applyFont="1" applyFill="1" applyBorder="1" applyAlignment="1">
      <alignment horizontal="center" vertical="center" wrapText="1"/>
      <protection/>
    </xf>
    <xf numFmtId="0" fontId="8" fillId="4" borderId="13" xfId="51" applyFont="1" applyFill="1" applyBorder="1" applyAlignment="1">
      <alignment vertical="center" wrapText="1"/>
      <protection/>
    </xf>
    <xf numFmtId="0" fontId="8" fillId="4" borderId="11" xfId="51" applyFont="1" applyFill="1" applyBorder="1" applyAlignment="1">
      <alignment vertical="center" wrapText="1"/>
      <protection/>
    </xf>
    <xf numFmtId="0" fontId="8" fillId="4" borderId="14" xfId="51" applyFont="1" applyFill="1" applyBorder="1" applyAlignment="1">
      <alignment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15" borderId="18" xfId="51" applyFont="1" applyFill="1" applyBorder="1" applyAlignment="1">
      <alignment vertical="center" wrapText="1"/>
      <protection/>
    </xf>
    <xf numFmtId="3" fontId="8" fillId="4" borderId="11" xfId="0" applyNumberFormat="1" applyFont="1" applyFill="1" applyBorder="1" applyAlignment="1">
      <alignment/>
    </xf>
    <xf numFmtId="3" fontId="8" fillId="4" borderId="13" xfId="0" applyNumberFormat="1" applyFont="1" applyFill="1" applyBorder="1" applyAlignment="1">
      <alignment/>
    </xf>
    <xf numFmtId="3" fontId="8" fillId="4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49" fontId="6" fillId="24" borderId="10" xfId="51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1" fillId="4" borderId="0" xfId="0" applyFont="1" applyFill="1" applyAlignment="1">
      <alignment/>
    </xf>
    <xf numFmtId="4" fontId="10" fillId="0" borderId="17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0" xfId="88" applyFont="1" applyAlignment="1">
      <alignment horizontal="right"/>
      <protection/>
    </xf>
    <xf numFmtId="0" fontId="4" fillId="0" borderId="10" xfId="0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49" fontId="8" fillId="4" borderId="17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49" fontId="8" fillId="4" borderId="19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lef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left" vertical="top" wrapText="1" shrinkToFit="1"/>
    </xf>
    <xf numFmtId="3" fontId="8" fillId="4" borderId="10" xfId="0" applyNumberFormat="1" applyFont="1" applyFill="1" applyBorder="1" applyAlignment="1">
      <alignment vertical="top"/>
    </xf>
    <xf numFmtId="3" fontId="8" fillId="4" borderId="11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vertical="center"/>
    </xf>
    <xf numFmtId="0" fontId="4" fillId="0" borderId="10" xfId="89" applyFont="1" applyFill="1" applyBorder="1" applyAlignment="1">
      <alignment vertical="top" wrapText="1"/>
      <protection/>
    </xf>
    <xf numFmtId="0" fontId="4" fillId="24" borderId="11" xfId="89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9" fontId="8" fillId="4" borderId="10" xfId="0" applyNumberFormat="1" applyFont="1" applyFill="1" applyBorder="1" applyAlignment="1">
      <alignment horizontal="center" vertical="top"/>
    </xf>
    <xf numFmtId="4" fontId="8" fillId="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 shrinkToFit="1"/>
    </xf>
    <xf numFmtId="3" fontId="4" fillId="0" borderId="10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justify" vertical="top" wrapText="1"/>
    </xf>
    <xf numFmtId="49" fontId="49" fillId="0" borderId="12" xfId="0" applyNumberFormat="1" applyFont="1" applyFill="1" applyBorder="1" applyAlignment="1">
      <alignment horizontal="center" vertical="top"/>
    </xf>
    <xf numFmtId="0" fontId="49" fillId="0" borderId="10" xfId="0" applyNumberFormat="1" applyFont="1" applyBorder="1" applyAlignment="1">
      <alignment vertical="top" wrapText="1"/>
    </xf>
    <xf numFmtId="3" fontId="49" fillId="0" borderId="12" xfId="0" applyNumberFormat="1" applyFont="1" applyFill="1" applyBorder="1" applyAlignment="1">
      <alignment horizontal="right" vertical="top"/>
    </xf>
    <xf numFmtId="3" fontId="49" fillId="0" borderId="16" xfId="0" applyNumberFormat="1" applyFont="1" applyFill="1" applyBorder="1" applyAlignment="1">
      <alignment horizontal="right" vertical="top"/>
    </xf>
    <xf numFmtId="4" fontId="49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NumberFormat="1" applyFont="1" applyBorder="1" applyAlignment="1">
      <alignment vertical="top" wrapText="1"/>
    </xf>
    <xf numFmtId="0" fontId="4" fillId="24" borderId="10" xfId="89" applyFont="1" applyFill="1" applyBorder="1" applyAlignment="1">
      <alignment vertical="top" wrapText="1"/>
      <protection/>
    </xf>
    <xf numFmtId="0" fontId="4" fillId="24" borderId="11" xfId="89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wrapText="1"/>
    </xf>
    <xf numFmtId="0" fontId="8" fillId="4" borderId="10" xfId="0" applyFont="1" applyFill="1" applyBorder="1" applyAlignment="1">
      <alignment horizontal="left" vertical="top"/>
    </xf>
    <xf numFmtId="4" fontId="8" fillId="4" borderId="10" xfId="0" applyNumberFormat="1" applyFont="1" applyFill="1" applyBorder="1" applyAlignment="1">
      <alignment horizontal="center" vertical="top"/>
    </xf>
    <xf numFmtId="4" fontId="8" fillId="4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50" fillId="0" borderId="17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50" fillId="0" borderId="0" xfId="0" applyFont="1" applyFill="1" applyAlignment="1">
      <alignment/>
    </xf>
    <xf numFmtId="0" fontId="53" fillId="0" borderId="17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10" fillId="0" borderId="10" xfId="51" applyFont="1" applyFill="1" applyBorder="1" applyAlignment="1">
      <alignment horizontal="left" vertical="center" wrapText="1"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vertical="center"/>
    </xf>
    <xf numFmtId="49" fontId="8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top" wrapText="1"/>
    </xf>
    <xf numFmtId="0" fontId="8" fillId="4" borderId="26" xfId="0" applyFont="1" applyFill="1" applyBorder="1" applyAlignment="1">
      <alignment vertical="top" wrapText="1"/>
    </xf>
    <xf numFmtId="0" fontId="8" fillId="4" borderId="27" xfId="0" applyFont="1" applyFill="1" applyBorder="1" applyAlignment="1">
      <alignment vertical="top" wrapText="1"/>
    </xf>
    <xf numFmtId="0" fontId="0" fillId="15" borderId="10" xfId="0" applyFont="1" applyFill="1" applyBorder="1" applyAlignment="1">
      <alignment/>
    </xf>
    <xf numFmtId="0" fontId="31" fillId="15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0" fillId="15" borderId="10" xfId="51" applyFont="1" applyFill="1" applyBorder="1" applyAlignment="1">
      <alignment vertical="center" wrapText="1"/>
      <protection/>
    </xf>
    <xf numFmtId="49" fontId="10" fillId="7" borderId="18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vertical="top" wrapText="1"/>
    </xf>
    <xf numFmtId="4" fontId="8" fillId="15" borderId="10" xfId="0" applyNumberFormat="1" applyFont="1" applyFill="1" applyBorder="1" applyAlignment="1">
      <alignment horizontal="right" vertical="top" wrapText="1"/>
    </xf>
    <xf numFmtId="4" fontId="10" fillId="7" borderId="18" xfId="51" applyNumberFormat="1" applyFont="1" applyFill="1" applyBorder="1" applyAlignment="1">
      <alignment horizontal="right" vertical="center" wrapText="1"/>
      <protection/>
    </xf>
    <xf numFmtId="4" fontId="10" fillId="0" borderId="10" xfId="51" applyNumberFormat="1" applyFont="1" applyFill="1" applyBorder="1" applyAlignment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8" fillId="4" borderId="13" xfId="51" applyNumberFormat="1" applyFont="1" applyFill="1" applyBorder="1" applyAlignment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/>
    </xf>
    <xf numFmtId="4" fontId="8" fillId="4" borderId="10" xfId="0" applyNumberFormat="1" applyFont="1" applyFill="1" applyBorder="1" applyAlignment="1">
      <alignment horizontal="right"/>
    </xf>
    <xf numFmtId="4" fontId="10" fillId="7" borderId="10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top"/>
    </xf>
    <xf numFmtId="0" fontId="4" fillId="0" borderId="0" xfId="89" applyFont="1" applyFill="1" applyBorder="1" applyAlignment="1">
      <alignment vertical="top" wrapText="1"/>
      <protection/>
    </xf>
    <xf numFmtId="3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0" fillId="15" borderId="14" xfId="0" applyFont="1" applyFill="1" applyBorder="1" applyAlignment="1">
      <alignment/>
    </xf>
    <xf numFmtId="0" fontId="11" fillId="0" borderId="10" xfId="51" applyFont="1" applyFill="1" applyBorder="1" applyAlignment="1">
      <alignment horizontal="center" vertical="center" wrapText="1"/>
      <protection/>
    </xf>
    <xf numFmtId="0" fontId="27" fillId="24" borderId="11" xfId="51" applyFont="1" applyFill="1" applyBorder="1" applyAlignment="1">
      <alignment horizontal="center" vertical="center" wrapText="1"/>
      <protection/>
    </xf>
    <xf numFmtId="0" fontId="27" fillId="24" borderId="13" xfId="51" applyFont="1" applyFill="1" applyBorder="1" applyAlignment="1">
      <alignment horizontal="center" vertical="center" wrapText="1"/>
      <protection/>
    </xf>
    <xf numFmtId="0" fontId="10" fillId="15" borderId="11" xfId="51" applyFont="1" applyFill="1" applyBorder="1" applyAlignment="1">
      <alignment horizontal="left" vertical="center" wrapText="1"/>
      <protection/>
    </xf>
    <xf numFmtId="4" fontId="4" fillId="24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0" fillId="15" borderId="11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27" fillId="24" borderId="28" xfId="51" applyFont="1" applyFill="1" applyBorder="1" applyAlignment="1">
      <alignment horizontal="center" vertical="center" wrapText="1"/>
      <protection/>
    </xf>
    <xf numFmtId="0" fontId="11" fillId="24" borderId="10" xfId="0" applyFont="1" applyFill="1" applyBorder="1" applyAlignment="1">
      <alignment horizontal="center" vertical="top" wrapText="1"/>
    </xf>
    <xf numFmtId="0" fontId="8" fillId="0" borderId="10" xfId="5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88" applyFont="1" applyBorder="1" applyAlignment="1">
      <alignment horizontal="center"/>
      <protection/>
    </xf>
    <xf numFmtId="0" fontId="24" fillId="0" borderId="1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1" xfId="51" applyFont="1" applyFill="1" applyBorder="1" applyAlignment="1">
      <alignment horizontal="left" vertical="center" wrapText="1"/>
      <protection/>
    </xf>
    <xf numFmtId="0" fontId="6" fillId="0" borderId="13" xfId="51" applyFont="1" applyFill="1" applyBorder="1" applyAlignment="1">
      <alignment horizontal="left" vertical="center" wrapText="1"/>
      <protection/>
    </xf>
    <xf numFmtId="0" fontId="8" fillId="15" borderId="10" xfId="0" applyFont="1" applyFill="1" applyBorder="1" applyAlignment="1">
      <alignment horizontal="center" vertical="top" wrapText="1"/>
    </xf>
    <xf numFmtId="0" fontId="8" fillId="15" borderId="10" xfId="51" applyFont="1" applyFill="1" applyBorder="1" applyAlignment="1">
      <alignment horizontal="center" vertical="center" wrapText="1"/>
      <protection/>
    </xf>
    <xf numFmtId="0" fontId="6" fillId="15" borderId="18" xfId="51" applyFont="1" applyFill="1" applyBorder="1" applyAlignment="1">
      <alignment horizontal="center" vertical="center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0" fontId="6" fillId="24" borderId="16" xfId="0" applyFont="1" applyFill="1" applyBorder="1" applyAlignment="1">
      <alignment horizontal="center" vertical="top" wrapText="1"/>
    </xf>
    <xf numFmtId="0" fontId="6" fillId="24" borderId="26" xfId="0" applyFont="1" applyFill="1" applyBorder="1" applyAlignment="1">
      <alignment horizontal="center" vertical="top" wrapText="1"/>
    </xf>
    <xf numFmtId="0" fontId="6" fillId="24" borderId="27" xfId="0" applyFont="1" applyFill="1" applyBorder="1" applyAlignment="1">
      <alignment horizontal="center" vertical="top" wrapText="1"/>
    </xf>
    <xf numFmtId="0" fontId="6" fillId="15" borderId="29" xfId="0" applyFont="1" applyFill="1" applyBorder="1" applyAlignment="1">
      <alignment horizontal="center" vertical="top" wrapText="1"/>
    </xf>
    <xf numFmtId="0" fontId="6" fillId="15" borderId="0" xfId="0" applyFont="1" applyFill="1" applyBorder="1" applyAlignment="1">
      <alignment horizontal="center" vertical="top" wrapText="1"/>
    </xf>
    <xf numFmtId="0" fontId="6" fillId="15" borderId="2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center" wrapText="1"/>
    </xf>
    <xf numFmtId="0" fontId="10" fillId="15" borderId="14" xfId="51" applyFont="1" applyFill="1" applyBorder="1" applyAlignment="1">
      <alignment horizontal="left" vertical="center" wrapText="1"/>
      <protection/>
    </xf>
    <xf numFmtId="0" fontId="8" fillId="4" borderId="13" xfId="0" applyFont="1" applyFill="1" applyBorder="1" applyAlignment="1">
      <alignment horizontal="left" vertical="top" wrapText="1"/>
    </xf>
    <xf numFmtId="0" fontId="0" fillId="15" borderId="11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8" fillId="4" borderId="13" xfId="51" applyFont="1" applyFill="1" applyBorder="1" applyAlignment="1">
      <alignment vertical="center" wrapText="1"/>
      <protection/>
    </xf>
    <xf numFmtId="0" fontId="6" fillId="15" borderId="17" xfId="51" applyFont="1" applyFill="1" applyBorder="1" applyAlignment="1">
      <alignment horizontal="center" vertical="center" wrapText="1"/>
      <protection/>
    </xf>
    <xf numFmtId="0" fontId="10" fillId="7" borderId="11" xfId="51" applyFont="1" applyFill="1" applyBorder="1" applyAlignment="1">
      <alignment horizontal="left" vertical="center" wrapText="1"/>
      <protection/>
    </xf>
    <xf numFmtId="0" fontId="10" fillId="7" borderId="14" xfId="5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8" fillId="15" borderId="11" xfId="0" applyFont="1" applyFill="1" applyBorder="1" applyAlignment="1">
      <alignment horizontal="center" vertical="top" wrapText="1"/>
    </xf>
    <xf numFmtId="0" fontId="8" fillId="15" borderId="13" xfId="0" applyFont="1" applyFill="1" applyBorder="1" applyAlignment="1">
      <alignment horizontal="center" vertical="top" wrapText="1"/>
    </xf>
    <xf numFmtId="0" fontId="8" fillId="15" borderId="14" xfId="0" applyFont="1" applyFill="1" applyBorder="1" applyAlignment="1">
      <alignment horizontal="center" vertical="top" wrapText="1"/>
    </xf>
    <xf numFmtId="0" fontId="6" fillId="0" borderId="14" xfId="5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left" vertical="top" wrapText="1"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 wrapText="1"/>
      <protection/>
    </xf>
    <xf numFmtId="49" fontId="6" fillId="24" borderId="12" xfId="51" applyNumberFormat="1" applyFont="1" applyFill="1" applyBorder="1" applyAlignment="1">
      <alignment horizontal="center" vertical="center" wrapText="1"/>
      <protection/>
    </xf>
    <xf numFmtId="49" fontId="6" fillId="24" borderId="17" xfId="51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6" fillId="24" borderId="12" xfId="51" applyFont="1" applyFill="1" applyBorder="1" applyAlignment="1">
      <alignment horizontal="left" vertical="center" wrapText="1"/>
      <protection/>
    </xf>
    <xf numFmtId="0" fontId="6" fillId="24" borderId="17" xfId="51" applyFont="1" applyFill="1" applyBorder="1" applyAlignment="1">
      <alignment horizontal="left" vertical="center" wrapText="1"/>
      <protection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11" fillId="0" borderId="0" xfId="0" applyFont="1" applyFill="1" applyAlignment="1">
      <alignment horizontal="left"/>
    </xf>
    <xf numFmtId="0" fontId="48" fillId="24" borderId="0" xfId="0" applyFont="1" applyFill="1" applyAlignment="1">
      <alignment horizontal="left"/>
    </xf>
    <xf numFmtId="0" fontId="6" fillId="0" borderId="17" xfId="51" applyFont="1" applyFill="1" applyBorder="1" applyAlignment="1">
      <alignment horizontal="left" vertical="center" wrapText="1"/>
      <protection/>
    </xf>
    <xf numFmtId="0" fontId="11" fillId="24" borderId="11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6" fillId="0" borderId="28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8" fillId="24" borderId="0" xfId="0" applyFont="1" applyFill="1" applyAlignment="1">
      <alignment horizontal="center" wrapText="1"/>
    </xf>
    <xf numFmtId="49" fontId="51" fillId="0" borderId="0" xfId="88" applyNumberFormat="1" applyFont="1" applyAlignment="1">
      <alignment horizontal="center"/>
      <protection/>
    </xf>
    <xf numFmtId="0" fontId="4" fillId="0" borderId="0" xfId="88" applyFont="1" applyBorder="1" applyAlignment="1">
      <alignment horizontal="center"/>
      <protection/>
    </xf>
    <xf numFmtId="0" fontId="4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ичайний 3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ий" xfId="84"/>
    <cellStyle name="Нейтральный" xfId="85"/>
    <cellStyle name="Обчислення" xfId="86"/>
    <cellStyle name="Обычный 3" xfId="87"/>
    <cellStyle name="Обычный_dodатки_2015_вересень" xfId="88"/>
    <cellStyle name="Обычный_дод_ріш_бт2017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Percent" xfId="97"/>
    <cellStyle name="Результат" xfId="98"/>
    <cellStyle name="Связанная ячейка" xfId="99"/>
    <cellStyle name="Стиль 1" xfId="100"/>
    <cellStyle name="Текст попередження" xfId="101"/>
    <cellStyle name="Текст пояснення" xfId="102"/>
    <cellStyle name="Текст предупреждения" xfId="103"/>
    <cellStyle name="Comma" xfId="104"/>
    <cellStyle name="Comma [0]" xfId="105"/>
    <cellStyle name="Финансовый 2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52"/>
  <sheetViews>
    <sheetView view="pageBreakPreview" zoomScale="65" zoomScaleNormal="75" zoomScaleSheetLayoutView="65" zoomScalePageLayoutView="0" workbookViewId="0" topLeftCell="A1">
      <selection activeCell="M1" sqref="M1:X16384"/>
    </sheetView>
  </sheetViews>
  <sheetFormatPr defaultColWidth="9.00390625" defaultRowHeight="12.75"/>
  <cols>
    <col min="1" max="1" width="10.375" style="90" customWidth="1"/>
    <col min="2" max="2" width="86.00390625" style="90" customWidth="1"/>
    <col min="3" max="3" width="21.00390625" style="90" customWidth="1"/>
    <col min="4" max="4" width="25.00390625" style="90" customWidth="1"/>
    <col min="5" max="5" width="21.75390625" style="90" customWidth="1"/>
    <col min="6" max="6" width="21.25390625" style="90" customWidth="1"/>
    <col min="7" max="7" width="0.37109375" style="90" hidden="1" customWidth="1"/>
    <col min="8" max="8" width="30.375" style="90" hidden="1" customWidth="1"/>
    <col min="9" max="9" width="15.75390625" style="90" hidden="1" customWidth="1"/>
    <col min="10" max="10" width="15.00390625" style="90" hidden="1" customWidth="1"/>
    <col min="11" max="12" width="0" style="90" hidden="1" customWidth="1"/>
    <col min="13" max="13" width="12.75390625" style="90" bestFit="1" customWidth="1"/>
    <col min="14" max="14" width="13.75390625" style="90" customWidth="1"/>
    <col min="15" max="16" width="10.00390625" style="90" bestFit="1" customWidth="1"/>
    <col min="17" max="16384" width="9.125" style="90" customWidth="1"/>
  </cols>
  <sheetData>
    <row r="1" spans="1:5" ht="18.75">
      <c r="A1" s="2"/>
      <c r="B1" s="9"/>
      <c r="C1" s="9"/>
      <c r="E1" s="9" t="s">
        <v>120</v>
      </c>
    </row>
    <row r="2" spans="2:5" ht="18.75">
      <c r="B2" s="91"/>
      <c r="C2" s="91"/>
      <c r="E2" s="9" t="s">
        <v>205</v>
      </c>
    </row>
    <row r="3" spans="1:8" ht="18.75">
      <c r="A3" s="2"/>
      <c r="B3" s="9"/>
      <c r="C3" s="9"/>
      <c r="E3" s="77" t="s">
        <v>204</v>
      </c>
      <c r="F3" s="92"/>
      <c r="G3" s="9"/>
      <c r="H3" s="9"/>
    </row>
    <row r="4" spans="1:5" ht="9" customHeight="1">
      <c r="A4" s="2"/>
      <c r="B4" s="7"/>
      <c r="C4" s="7"/>
      <c r="D4" s="2"/>
      <c r="E4" s="93"/>
    </row>
    <row r="5" spans="1:7" ht="20.25" customHeight="1">
      <c r="A5" s="327" t="s">
        <v>193</v>
      </c>
      <c r="B5" s="327"/>
      <c r="C5" s="327"/>
      <c r="D5" s="327"/>
      <c r="E5" s="327"/>
      <c r="F5" s="327"/>
      <c r="G5" s="327"/>
    </row>
    <row r="6" spans="1:7" ht="18" customHeight="1">
      <c r="A6" s="47"/>
      <c r="B6" s="48" t="s">
        <v>39</v>
      </c>
      <c r="C6" s="47"/>
      <c r="D6" s="47"/>
      <c r="E6" s="47"/>
      <c r="F6" s="47"/>
      <c r="G6" s="47"/>
    </row>
    <row r="7" spans="1:7" ht="15" customHeight="1">
      <c r="A7" s="47"/>
      <c r="B7" s="49" t="s">
        <v>1</v>
      </c>
      <c r="C7" s="47"/>
      <c r="D7" s="47"/>
      <c r="E7" s="47"/>
      <c r="F7" s="47"/>
      <c r="G7" s="47"/>
    </row>
    <row r="8" spans="1:15" ht="11.25" customHeight="1">
      <c r="A8" s="94"/>
      <c r="B8" s="94"/>
      <c r="C8" s="94"/>
      <c r="F8" s="22" t="s">
        <v>24</v>
      </c>
      <c r="M8" s="267"/>
      <c r="N8" s="267"/>
      <c r="O8" s="293"/>
    </row>
    <row r="9" spans="1:15" ht="21.75" customHeight="1">
      <c r="A9" s="328" t="s">
        <v>51</v>
      </c>
      <c r="B9" s="328" t="s">
        <v>26</v>
      </c>
      <c r="C9" s="332" t="s">
        <v>25</v>
      </c>
      <c r="D9" s="330" t="s">
        <v>47</v>
      </c>
      <c r="E9" s="325" t="s">
        <v>48</v>
      </c>
      <c r="F9" s="326"/>
      <c r="H9" s="95"/>
      <c r="M9" s="265"/>
      <c r="N9" s="267"/>
      <c r="O9" s="293"/>
    </row>
    <row r="10" spans="1:15" ht="37.5" customHeight="1">
      <c r="A10" s="329"/>
      <c r="B10" s="329"/>
      <c r="C10" s="333"/>
      <c r="D10" s="331"/>
      <c r="E10" s="89" t="s">
        <v>27</v>
      </c>
      <c r="F10" s="20" t="s">
        <v>33</v>
      </c>
      <c r="H10" s="27"/>
      <c r="O10" s="293"/>
    </row>
    <row r="11" spans="1:16" ht="23.25">
      <c r="A11" s="36">
        <v>1</v>
      </c>
      <c r="B11" s="36">
        <v>2</v>
      </c>
      <c r="C11" s="36">
        <v>3</v>
      </c>
      <c r="D11" s="36">
        <v>4</v>
      </c>
      <c r="E11" s="37">
        <v>5</v>
      </c>
      <c r="F11" s="37">
        <v>6</v>
      </c>
      <c r="H11" s="27"/>
      <c r="M11" s="93"/>
      <c r="N11" s="93"/>
      <c r="O11" s="302"/>
      <c r="P11" s="93"/>
    </row>
    <row r="12" spans="1:16" ht="23.25">
      <c r="A12" s="21" t="s">
        <v>28</v>
      </c>
      <c r="B12" s="38"/>
      <c r="C12" s="38"/>
      <c r="D12" s="38"/>
      <c r="E12" s="39"/>
      <c r="F12" s="40"/>
      <c r="H12" s="27"/>
      <c r="M12" s="93"/>
      <c r="N12" s="93"/>
      <c r="O12" s="302"/>
      <c r="P12" s="93"/>
    </row>
    <row r="13" spans="1:18" ht="22.5">
      <c r="A13" s="96">
        <v>200000</v>
      </c>
      <c r="B13" s="97" t="s">
        <v>59</v>
      </c>
      <c r="C13" s="152">
        <f>C21+C18+C14</f>
        <v>6235322.85</v>
      </c>
      <c r="D13" s="152">
        <f>D21+D18+D14</f>
        <v>4729819.85</v>
      </c>
      <c r="E13" s="152">
        <f>E21+E18+E14</f>
        <v>1505503</v>
      </c>
      <c r="F13" s="152">
        <f>F21+F18+F14</f>
        <v>1505503</v>
      </c>
      <c r="H13" s="26"/>
      <c r="M13" s="93"/>
      <c r="N13" s="302"/>
      <c r="O13" s="302"/>
      <c r="P13" s="266"/>
      <c r="R13" s="93"/>
    </row>
    <row r="14" spans="1:16" ht="22.5" hidden="1">
      <c r="A14" s="96">
        <v>203000</v>
      </c>
      <c r="B14" s="98" t="s">
        <v>10</v>
      </c>
      <c r="C14" s="152">
        <f>C15</f>
        <v>0</v>
      </c>
      <c r="D14" s="152">
        <f>D15</f>
        <v>0</v>
      </c>
      <c r="E14" s="152">
        <f>E15</f>
        <v>0</v>
      </c>
      <c r="F14" s="152">
        <f>F15</f>
        <v>0</v>
      </c>
      <c r="H14" s="26"/>
      <c r="M14" s="93"/>
      <c r="N14" s="93"/>
      <c r="O14" s="302"/>
      <c r="P14" s="266"/>
    </row>
    <row r="15" spans="1:16" ht="35.25" hidden="1">
      <c r="A15" s="99" t="s">
        <v>11</v>
      </c>
      <c r="B15" s="98" t="s">
        <v>12</v>
      </c>
      <c r="C15" s="153">
        <f>SUM(C16:C17)</f>
        <v>0</v>
      </c>
      <c r="D15" s="154">
        <f>SUM(D16:D17)</f>
        <v>0</v>
      </c>
      <c r="E15" s="154">
        <f>SUM(E16:E17)</f>
        <v>0</v>
      </c>
      <c r="F15" s="155">
        <f>SUM(F16:F17)</f>
        <v>0</v>
      </c>
      <c r="M15" s="93"/>
      <c r="N15" s="93"/>
      <c r="O15" s="302"/>
      <c r="P15" s="266"/>
    </row>
    <row r="16" spans="1:16" ht="23.25" hidden="1">
      <c r="A16" s="54" t="s">
        <v>13</v>
      </c>
      <c r="B16" s="55" t="s">
        <v>14</v>
      </c>
      <c r="C16" s="156">
        <f>D16</f>
        <v>0</v>
      </c>
      <c r="D16" s="156"/>
      <c r="E16" s="156"/>
      <c r="F16" s="156"/>
      <c r="H16" s="27"/>
      <c r="M16" s="93"/>
      <c r="N16" s="93"/>
      <c r="O16" s="302"/>
      <c r="P16" s="266"/>
    </row>
    <row r="17" spans="1:16" ht="23.25" hidden="1">
      <c r="A17" s="54" t="s">
        <v>15</v>
      </c>
      <c r="B17" s="55" t="s">
        <v>16</v>
      </c>
      <c r="C17" s="156">
        <f>D17</f>
        <v>0</v>
      </c>
      <c r="D17" s="156"/>
      <c r="E17" s="156"/>
      <c r="F17" s="156"/>
      <c r="H17" s="27"/>
      <c r="M17" s="93"/>
      <c r="N17" s="93"/>
      <c r="O17" s="302"/>
      <c r="P17" s="266"/>
    </row>
    <row r="18" spans="1:16" ht="39" hidden="1">
      <c r="A18" s="99">
        <v>206000</v>
      </c>
      <c r="B18" s="98" t="s">
        <v>56</v>
      </c>
      <c r="C18" s="154">
        <f>SUM(C19:C20)</f>
        <v>0</v>
      </c>
      <c r="D18" s="154">
        <f>SUM(D19:D20)</f>
        <v>0</v>
      </c>
      <c r="E18" s="154">
        <f>SUM(E19:E20)</f>
        <v>0</v>
      </c>
      <c r="F18" s="154">
        <f>SUM(F19:F20)</f>
        <v>0</v>
      </c>
      <c r="H18" s="26"/>
      <c r="M18" s="93"/>
      <c r="N18" s="93"/>
      <c r="O18" s="302"/>
      <c r="P18" s="266"/>
    </row>
    <row r="19" spans="1:16" ht="22.5" hidden="1">
      <c r="A19" s="100">
        <v>206110</v>
      </c>
      <c r="B19" s="101" t="s">
        <v>57</v>
      </c>
      <c r="C19" s="157">
        <f>D19+E19</f>
        <v>0</v>
      </c>
      <c r="D19" s="157"/>
      <c r="E19" s="157"/>
      <c r="F19" s="158"/>
      <c r="H19" s="28"/>
      <c r="M19" s="93"/>
      <c r="N19" s="93"/>
      <c r="O19" s="302"/>
      <c r="P19" s="266"/>
    </row>
    <row r="20" spans="1:16" ht="18.75" hidden="1">
      <c r="A20" s="100">
        <v>206210</v>
      </c>
      <c r="B20" s="101" t="s">
        <v>2</v>
      </c>
      <c r="C20" s="157">
        <f>D20+E20</f>
        <v>0</v>
      </c>
      <c r="D20" s="157"/>
      <c r="E20" s="157"/>
      <c r="F20" s="158"/>
      <c r="H20" s="102"/>
      <c r="M20" s="93"/>
      <c r="N20" s="93"/>
      <c r="O20" s="302"/>
      <c r="P20" s="266"/>
    </row>
    <row r="21" spans="1:16" ht="19.5">
      <c r="A21" s="99">
        <v>208000</v>
      </c>
      <c r="B21" s="98" t="s">
        <v>46</v>
      </c>
      <c r="C21" s="153">
        <f>C22-C23+C24</f>
        <v>6235322.85</v>
      </c>
      <c r="D21" s="154">
        <f>+D22-D23+D24</f>
        <v>4729819.85</v>
      </c>
      <c r="E21" s="154">
        <f>+E22-E23+E24</f>
        <v>1505503</v>
      </c>
      <c r="F21" s="155">
        <f>+F22-F23+F24</f>
        <v>1505503</v>
      </c>
      <c r="M21" s="268"/>
      <c r="N21" s="93"/>
      <c r="O21" s="302"/>
      <c r="P21" s="269"/>
    </row>
    <row r="22" spans="1:15" ht="18.75">
      <c r="A22" s="100">
        <v>208100</v>
      </c>
      <c r="B22" s="101" t="s">
        <v>5</v>
      </c>
      <c r="C22" s="157">
        <f>D22+E22</f>
        <v>8216289.350000001</v>
      </c>
      <c r="D22" s="157">
        <v>6473638.15</v>
      </c>
      <c r="E22" s="157">
        <v>1742651.2</v>
      </c>
      <c r="F22" s="158">
        <v>1498398.22</v>
      </c>
      <c r="H22" s="103">
        <f>D22-D23</f>
        <v>4748819.85</v>
      </c>
      <c r="I22" s="103">
        <f>E22-E23</f>
        <v>1486503</v>
      </c>
      <c r="J22" s="103">
        <f>F22-F23</f>
        <v>1486503</v>
      </c>
      <c r="N22" s="293"/>
      <c r="O22" s="293"/>
    </row>
    <row r="23" spans="1:15" ht="18.75">
      <c r="A23" s="100">
        <v>208200</v>
      </c>
      <c r="B23" s="101" t="s">
        <v>6</v>
      </c>
      <c r="C23" s="157">
        <f aca="true" t="shared" si="0" ref="C23:C35">D23+E23</f>
        <v>1980966.5000000007</v>
      </c>
      <c r="D23" s="157">
        <f>+D22-4748819.85</f>
        <v>1724818.3000000007</v>
      </c>
      <c r="E23" s="158">
        <f>+E22-1486503</f>
        <v>256148.19999999995</v>
      </c>
      <c r="F23" s="158">
        <f>+F22-1486503</f>
        <v>11895.219999999972</v>
      </c>
      <c r="G23" s="16">
        <f aca="true" t="shared" si="1" ref="G23:L23">+G22-2790300</f>
        <v>-2790300</v>
      </c>
      <c r="H23" s="16">
        <f t="shared" si="1"/>
        <v>1958519.8499999996</v>
      </c>
      <c r="I23" s="16">
        <f t="shared" si="1"/>
        <v>-1303797</v>
      </c>
      <c r="J23" s="16">
        <f t="shared" si="1"/>
        <v>-1303797</v>
      </c>
      <c r="K23" s="16">
        <f t="shared" si="1"/>
        <v>-2790300</v>
      </c>
      <c r="L23" s="16">
        <f t="shared" si="1"/>
        <v>-2790300</v>
      </c>
      <c r="M23" s="103"/>
      <c r="N23" s="302"/>
      <c r="O23" s="293"/>
    </row>
    <row r="24" spans="1:15" ht="37.5">
      <c r="A24" s="100">
        <v>208400</v>
      </c>
      <c r="B24" s="101" t="s">
        <v>4</v>
      </c>
      <c r="C24" s="157">
        <f t="shared" si="0"/>
        <v>0</v>
      </c>
      <c r="D24" s="158">
        <v>-19000</v>
      </c>
      <c r="E24" s="158">
        <v>19000</v>
      </c>
      <c r="F24" s="157">
        <f>E24</f>
        <v>19000</v>
      </c>
      <c r="H24" s="103"/>
      <c r="N24" s="293"/>
      <c r="O24" s="293"/>
    </row>
    <row r="25" spans="1:14" ht="18.75">
      <c r="A25" s="100" t="s">
        <v>29</v>
      </c>
      <c r="B25" s="104" t="s">
        <v>31</v>
      </c>
      <c r="C25" s="153">
        <f t="shared" si="0"/>
        <v>6235322.85</v>
      </c>
      <c r="D25" s="153">
        <f>D13</f>
        <v>4729819.85</v>
      </c>
      <c r="E25" s="153">
        <f>E27</f>
        <v>1505503</v>
      </c>
      <c r="F25" s="153">
        <f>F27</f>
        <v>1505503</v>
      </c>
      <c r="I25" s="90">
        <f>76436354+26396400-180000-63560040</f>
        <v>39092714</v>
      </c>
      <c r="M25" s="267"/>
      <c r="N25" s="267"/>
    </row>
    <row r="26" spans="1:14" ht="18.75">
      <c r="A26" s="21" t="s">
        <v>30</v>
      </c>
      <c r="B26" s="38"/>
      <c r="C26" s="159"/>
      <c r="D26" s="159"/>
      <c r="E26" s="160"/>
      <c r="F26" s="161"/>
      <c r="M26" s="265"/>
      <c r="N26" s="267"/>
    </row>
    <row r="27" spans="1:6" ht="18.75">
      <c r="A27" s="15">
        <v>600000</v>
      </c>
      <c r="B27" s="14" t="s">
        <v>3</v>
      </c>
      <c r="C27" s="153">
        <f>D27+E27</f>
        <v>6235322.85</v>
      </c>
      <c r="D27" s="153">
        <f>+D31</f>
        <v>4729819.85</v>
      </c>
      <c r="E27" s="153">
        <f>+E31</f>
        <v>1505503</v>
      </c>
      <c r="F27" s="153">
        <f>+F31</f>
        <v>1505503</v>
      </c>
    </row>
    <row r="28" spans="1:6" ht="39" hidden="1">
      <c r="A28" s="99">
        <v>601000</v>
      </c>
      <c r="B28" s="98" t="s">
        <v>56</v>
      </c>
      <c r="C28" s="157">
        <f t="shared" si="0"/>
        <v>0</v>
      </c>
      <c r="D28" s="154">
        <f>D30+D29</f>
        <v>0</v>
      </c>
      <c r="E28" s="154">
        <f>E30+E29</f>
        <v>0</v>
      </c>
      <c r="F28" s="154">
        <f>F30+F29</f>
        <v>0</v>
      </c>
    </row>
    <row r="29" spans="1:6" ht="18.75" hidden="1">
      <c r="A29" s="100">
        <v>601110</v>
      </c>
      <c r="B29" s="101" t="s">
        <v>57</v>
      </c>
      <c r="C29" s="157">
        <f t="shared" si="0"/>
        <v>0</v>
      </c>
      <c r="D29" s="157">
        <f aca="true" t="shared" si="2" ref="D29:F30">D19</f>
        <v>0</v>
      </c>
      <c r="E29" s="157">
        <f t="shared" si="2"/>
        <v>0</v>
      </c>
      <c r="F29" s="157">
        <f t="shared" si="2"/>
        <v>0</v>
      </c>
    </row>
    <row r="30" spans="1:6" ht="18.75" hidden="1">
      <c r="A30" s="100">
        <v>601210</v>
      </c>
      <c r="B30" s="101" t="s">
        <v>2</v>
      </c>
      <c r="C30" s="157">
        <f t="shared" si="0"/>
        <v>0</v>
      </c>
      <c r="D30" s="157">
        <f t="shared" si="2"/>
        <v>0</v>
      </c>
      <c r="E30" s="157">
        <f t="shared" si="2"/>
        <v>0</v>
      </c>
      <c r="F30" s="157">
        <f t="shared" si="2"/>
        <v>0</v>
      </c>
    </row>
    <row r="31" spans="1:6" ht="19.5">
      <c r="A31" s="99">
        <v>602000</v>
      </c>
      <c r="B31" s="98" t="s">
        <v>117</v>
      </c>
      <c r="C31" s="153">
        <f t="shared" si="0"/>
        <v>6235322.85</v>
      </c>
      <c r="D31" s="154">
        <f>+D32-D33+D34</f>
        <v>4729819.85</v>
      </c>
      <c r="E31" s="154">
        <f>+E32-E33+E34</f>
        <v>1505503</v>
      </c>
      <c r="F31" s="154">
        <f>+F32-F33+F34</f>
        <v>1505503</v>
      </c>
    </row>
    <row r="32" spans="1:6" ht="18.75">
      <c r="A32" s="100">
        <v>602100</v>
      </c>
      <c r="B32" s="101" t="s">
        <v>5</v>
      </c>
      <c r="C32" s="157">
        <f t="shared" si="0"/>
        <v>8216289.350000001</v>
      </c>
      <c r="D32" s="157">
        <f>+D22</f>
        <v>6473638.15</v>
      </c>
      <c r="E32" s="157">
        <f aca="true" t="shared" si="3" ref="D32:F33">+E22</f>
        <v>1742651.2</v>
      </c>
      <c r="F32" s="157">
        <f t="shared" si="3"/>
        <v>1498398.22</v>
      </c>
    </row>
    <row r="33" spans="1:6" ht="18.75">
      <c r="A33" s="100">
        <v>602200</v>
      </c>
      <c r="B33" s="101" t="s">
        <v>6</v>
      </c>
      <c r="C33" s="157">
        <f t="shared" si="0"/>
        <v>1980966.5000000007</v>
      </c>
      <c r="D33" s="157">
        <f t="shared" si="3"/>
        <v>1724818.3000000007</v>
      </c>
      <c r="E33" s="157">
        <f t="shared" si="3"/>
        <v>256148.19999999995</v>
      </c>
      <c r="F33" s="157">
        <f t="shared" si="3"/>
        <v>11895.219999999972</v>
      </c>
    </row>
    <row r="34" spans="1:6" ht="37.5" customHeight="1">
      <c r="A34" s="100">
        <v>602400</v>
      </c>
      <c r="B34" s="101" t="s">
        <v>4</v>
      </c>
      <c r="C34" s="157">
        <f t="shared" si="0"/>
        <v>0</v>
      </c>
      <c r="D34" s="157">
        <f>D24</f>
        <v>-19000</v>
      </c>
      <c r="E34" s="157">
        <f>E24</f>
        <v>19000</v>
      </c>
      <c r="F34" s="157">
        <f>F24</f>
        <v>19000</v>
      </c>
    </row>
    <row r="35" spans="1:6" ht="18.75">
      <c r="A35" s="100" t="s">
        <v>29</v>
      </c>
      <c r="B35" s="104" t="s">
        <v>31</v>
      </c>
      <c r="C35" s="153">
        <f t="shared" si="0"/>
        <v>6235322.85</v>
      </c>
      <c r="D35" s="153">
        <f>+D27</f>
        <v>4729819.85</v>
      </c>
      <c r="E35" s="153">
        <f>+E27</f>
        <v>1505503</v>
      </c>
      <c r="F35" s="153">
        <f>+F27</f>
        <v>1505503</v>
      </c>
    </row>
    <row r="36" spans="1:7" ht="16.5">
      <c r="A36" s="105"/>
      <c r="B36" s="106"/>
      <c r="D36" s="6"/>
      <c r="E36" s="6"/>
      <c r="F36" s="6"/>
      <c r="G36" s="6"/>
    </row>
    <row r="37" spans="1:15" ht="21.75" customHeight="1">
      <c r="A37" s="13" t="s">
        <v>52</v>
      </c>
      <c r="B37" s="23" t="s">
        <v>43</v>
      </c>
      <c r="C37" s="23"/>
      <c r="D37" s="107"/>
      <c r="E37" s="324" t="s">
        <v>44</v>
      </c>
      <c r="F37" s="324"/>
      <c r="G37" s="108"/>
      <c r="H37" s="4"/>
      <c r="I37" s="5"/>
      <c r="J37" s="5"/>
      <c r="K37" s="3"/>
      <c r="L37" s="5"/>
      <c r="M37" s="12"/>
      <c r="N37" s="1"/>
      <c r="O37" s="1"/>
    </row>
    <row r="38" ht="12.75" hidden="1"/>
    <row r="39" spans="3:6" ht="12.75" hidden="1">
      <c r="C39" s="109" t="b">
        <f>C35=C25</f>
        <v>1</v>
      </c>
      <c r="D39" s="109" t="b">
        <f>D35=D25</f>
        <v>1</v>
      </c>
      <c r="E39" s="109" t="b">
        <f>E35=E25</f>
        <v>1</v>
      </c>
      <c r="F39" s="109" t="b">
        <f>F35=F25</f>
        <v>1</v>
      </c>
    </row>
    <row r="40" spans="3:6" ht="12.75" hidden="1">
      <c r="C40" s="109" t="b">
        <f>C27=C13</f>
        <v>1</v>
      </c>
      <c r="D40" s="109" t="b">
        <f>D27=D13</f>
        <v>1</v>
      </c>
      <c r="E40" s="109" t="b">
        <f>E27=E13</f>
        <v>1</v>
      </c>
      <c r="F40" s="109" t="b">
        <f>F27=F13</f>
        <v>1</v>
      </c>
    </row>
    <row r="41" ht="12.75" hidden="1"/>
    <row r="42" ht="12.75" hidden="1"/>
    <row r="43" ht="12.75" hidden="1"/>
    <row r="44" ht="12.75" hidden="1"/>
    <row r="45" spans="3:7" ht="12.75" hidden="1">
      <c r="C45" s="103">
        <f>C22-C23</f>
        <v>6235322.85</v>
      </c>
      <c r="D45" s="103">
        <f>D22-D23</f>
        <v>4748819.85</v>
      </c>
      <c r="E45" s="103">
        <f>E22-E23</f>
        <v>1486503</v>
      </c>
      <c r="F45" s="103">
        <f>F22-F23</f>
        <v>1486503</v>
      </c>
      <c r="G45" s="103">
        <f>G22-G23</f>
        <v>2790300</v>
      </c>
    </row>
    <row r="46" ht="12.75" hidden="1"/>
    <row r="47" ht="12.75" hidden="1"/>
    <row r="48" spans="2:6" ht="12.75" hidden="1">
      <c r="B48" s="90" t="s">
        <v>25</v>
      </c>
      <c r="C48" s="90">
        <v>451161103.63</v>
      </c>
      <c r="D48" s="90">
        <v>-79640349.59</v>
      </c>
      <c r="E48" s="90">
        <v>530801453.21999997</v>
      </c>
      <c r="F48" s="90">
        <v>292739236.22</v>
      </c>
    </row>
    <row r="49" spans="3:7" ht="12.75" hidden="1">
      <c r="C49" s="103">
        <f>C35-C48</f>
        <v>-444925780.78</v>
      </c>
      <c r="D49" s="103">
        <f>D35-D48</f>
        <v>84370169.44</v>
      </c>
      <c r="E49" s="103">
        <f>E35-E48</f>
        <v>-529295950.21999997</v>
      </c>
      <c r="F49" s="103">
        <f>F35-F48</f>
        <v>-291233733.22</v>
      </c>
      <c r="G49" s="103">
        <f>G35-G48</f>
        <v>0</v>
      </c>
    </row>
    <row r="50" ht="12.75" hidden="1"/>
    <row r="51" spans="2:6" ht="12.75" hidden="1">
      <c r="B51" s="90" t="s">
        <v>17</v>
      </c>
      <c r="C51" s="90">
        <v>0</v>
      </c>
      <c r="D51" s="90">
        <v>-219854879.81</v>
      </c>
      <c r="E51" s="90">
        <v>219854879.81</v>
      </c>
      <c r="F51" s="90">
        <v>219854879.81</v>
      </c>
    </row>
    <row r="52" spans="3:6" ht="12.75" hidden="1">
      <c r="C52" s="103">
        <f>C24-C51</f>
        <v>0</v>
      </c>
      <c r="D52" s="103">
        <f>D24-D51</f>
        <v>219835879.81</v>
      </c>
      <c r="E52" s="103">
        <f>E24-E51</f>
        <v>-219835879.81</v>
      </c>
      <c r="F52" s="103">
        <f>F24-F51</f>
        <v>-219835879.81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</sheetData>
  <sheetProtection/>
  <mergeCells count="7">
    <mergeCell ref="E37:F37"/>
    <mergeCell ref="E9:F9"/>
    <mergeCell ref="A5:G5"/>
    <mergeCell ref="A9:A10"/>
    <mergeCell ref="B9:B10"/>
    <mergeCell ref="D9:D10"/>
    <mergeCell ref="C9:C10"/>
  </mergeCells>
  <printOptions/>
  <pageMargins left="0.7874015748031497" right="0.3937007874015748" top="0.1968503937007874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45"/>
  <sheetViews>
    <sheetView view="pageBreakPreview" zoomScale="60" zoomScaleNormal="59" zoomScalePageLayoutView="0" workbookViewId="0" topLeftCell="A1">
      <pane xSplit="3" ySplit="11" topLeftCell="D2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Y1" sqref="Y1:AW16384"/>
    </sheetView>
  </sheetViews>
  <sheetFormatPr defaultColWidth="9.00390625" defaultRowHeight="12.75"/>
  <cols>
    <col min="1" max="1" width="19.375" style="60" customWidth="1"/>
    <col min="2" max="2" width="19.125" style="60" customWidth="1"/>
    <col min="3" max="3" width="66.625" style="66" customWidth="1"/>
    <col min="4" max="4" width="20.125" style="33" customWidth="1"/>
    <col min="5" max="6" width="15.875" style="33" customWidth="1"/>
    <col min="7" max="7" width="14.875" style="33" customWidth="1"/>
    <col min="8" max="8" width="11.75390625" style="33" customWidth="1"/>
    <col min="9" max="9" width="15.00390625" style="67" hidden="1" customWidth="1"/>
    <col min="10" max="10" width="0" style="34" hidden="1" customWidth="1"/>
    <col min="11" max="11" width="19.25390625" style="84" hidden="1" customWidth="1"/>
    <col min="12" max="12" width="17.00390625" style="34" hidden="1" customWidth="1"/>
    <col min="13" max="15" width="0" style="34" hidden="1" customWidth="1"/>
    <col min="16" max="49" width="9.125" style="67" customWidth="1"/>
    <col min="50" max="16384" width="9.125" style="34" customWidth="1"/>
  </cols>
  <sheetData>
    <row r="1" spans="3:8" ht="18">
      <c r="C1" s="61"/>
      <c r="F1" s="379" t="s">
        <v>55</v>
      </c>
      <c r="G1" s="379"/>
      <c r="H1" s="19"/>
    </row>
    <row r="2" spans="3:8" ht="18">
      <c r="C2" s="61"/>
      <c r="F2" s="19" t="s">
        <v>205</v>
      </c>
      <c r="G2" s="19"/>
      <c r="H2" s="19"/>
    </row>
    <row r="3" spans="3:8" ht="18">
      <c r="C3" s="61"/>
      <c r="F3" s="380" t="s">
        <v>203</v>
      </c>
      <c r="G3" s="380"/>
      <c r="H3" s="19"/>
    </row>
    <row r="4" spans="3:8" ht="18.75">
      <c r="C4" s="61"/>
      <c r="G4" s="77"/>
      <c r="H4" s="19"/>
    </row>
    <row r="5" spans="3:8" ht="25.5">
      <c r="C5" s="346" t="s">
        <v>194</v>
      </c>
      <c r="D5" s="346"/>
      <c r="E5" s="346"/>
      <c r="F5" s="346"/>
      <c r="G5" s="77"/>
      <c r="H5" s="19"/>
    </row>
    <row r="6" spans="1:8" ht="25.5">
      <c r="A6" s="48" t="s">
        <v>39</v>
      </c>
      <c r="B6" s="48"/>
      <c r="C6" s="116"/>
      <c r="D6" s="116"/>
      <c r="E6" s="116"/>
      <c r="F6" s="116"/>
      <c r="G6" s="77"/>
      <c r="H6" s="19"/>
    </row>
    <row r="7" spans="1:8" ht="18.75">
      <c r="A7" s="49" t="s">
        <v>1</v>
      </c>
      <c r="B7" s="49"/>
      <c r="C7" s="61"/>
      <c r="G7" s="77"/>
      <c r="H7" s="19"/>
    </row>
    <row r="8" spans="3:8" ht="18.75">
      <c r="C8" s="61"/>
      <c r="G8" s="77"/>
      <c r="H8" s="62" t="s">
        <v>24</v>
      </c>
    </row>
    <row r="9" spans="1:9" ht="37.5" customHeight="1">
      <c r="A9" s="306" t="s">
        <v>121</v>
      </c>
      <c r="B9" s="307"/>
      <c r="C9" s="307"/>
      <c r="D9" s="307"/>
      <c r="E9" s="117"/>
      <c r="F9" s="118"/>
      <c r="G9" s="118"/>
      <c r="H9" s="119"/>
      <c r="I9" s="30">
        <v>1</v>
      </c>
    </row>
    <row r="10" spans="1:9" ht="57.75" customHeight="1">
      <c r="A10" s="120" t="s">
        <v>123</v>
      </c>
      <c r="B10" s="314" t="s">
        <v>122</v>
      </c>
      <c r="C10" s="314"/>
      <c r="D10" s="120" t="s">
        <v>25</v>
      </c>
      <c r="E10" s="315"/>
      <c r="F10" s="315"/>
      <c r="G10" s="315"/>
      <c r="H10" s="315"/>
      <c r="I10" s="30"/>
    </row>
    <row r="11" spans="1:9" ht="25.5" customHeight="1">
      <c r="A11" s="120">
        <v>1</v>
      </c>
      <c r="B11" s="382">
        <v>2</v>
      </c>
      <c r="C11" s="383"/>
      <c r="D11" s="120">
        <v>3</v>
      </c>
      <c r="E11" s="305">
        <v>4</v>
      </c>
      <c r="F11" s="305"/>
      <c r="G11" s="305"/>
      <c r="H11" s="305"/>
      <c r="I11" s="30"/>
    </row>
    <row r="12" spans="1:9" ht="32.25" customHeight="1">
      <c r="A12" s="121"/>
      <c r="B12" s="348" t="s">
        <v>124</v>
      </c>
      <c r="C12" s="348"/>
      <c r="D12" s="122"/>
      <c r="E12" s="122"/>
      <c r="F12" s="122"/>
      <c r="G12" s="122"/>
      <c r="H12" s="126"/>
      <c r="I12" s="30"/>
    </row>
    <row r="13" spans="1:9" ht="30" customHeight="1">
      <c r="A13" s="121"/>
      <c r="B13" s="348" t="s">
        <v>125</v>
      </c>
      <c r="C13" s="348"/>
      <c r="D13" s="122"/>
      <c r="E13" s="122"/>
      <c r="F13" s="122"/>
      <c r="G13" s="122"/>
      <c r="H13" s="126"/>
      <c r="I13" s="30"/>
    </row>
    <row r="14" spans="1:9" ht="30" customHeight="1">
      <c r="A14" s="127" t="s">
        <v>126</v>
      </c>
      <c r="B14" s="308" t="s">
        <v>127</v>
      </c>
      <c r="C14" s="347"/>
      <c r="D14" s="124"/>
      <c r="E14" s="336"/>
      <c r="F14" s="336"/>
      <c r="G14" s="336"/>
      <c r="H14" s="336"/>
      <c r="I14" s="30"/>
    </row>
    <row r="15" spans="1:9" ht="30" customHeight="1">
      <c r="A15" s="115" t="s">
        <v>126</v>
      </c>
      <c r="B15" s="354" t="s">
        <v>118</v>
      </c>
      <c r="C15" s="355"/>
      <c r="D15" s="124"/>
      <c r="E15" s="336"/>
      <c r="F15" s="336"/>
      <c r="G15" s="336"/>
      <c r="H15" s="336"/>
      <c r="I15" s="30"/>
    </row>
    <row r="16" spans="1:9" ht="24.75" customHeight="1">
      <c r="A16" s="115" t="s">
        <v>126</v>
      </c>
      <c r="B16" s="354" t="s">
        <v>119</v>
      </c>
      <c r="C16" s="355"/>
      <c r="D16" s="125"/>
      <c r="E16" s="337"/>
      <c r="F16" s="337"/>
      <c r="G16" s="337"/>
      <c r="H16" s="337"/>
      <c r="I16" s="30"/>
    </row>
    <row r="17" spans="1:9" ht="34.5" customHeight="1">
      <c r="A17" s="313" t="s">
        <v>18</v>
      </c>
      <c r="B17" s="313"/>
      <c r="C17" s="313"/>
      <c r="D17" s="313"/>
      <c r="E17" s="313"/>
      <c r="H17" s="34"/>
      <c r="I17" s="30">
        <v>1</v>
      </c>
    </row>
    <row r="18" spans="1:71" s="63" customFormat="1" ht="149.25" customHeight="1">
      <c r="A18" s="53" t="s">
        <v>19</v>
      </c>
      <c r="B18" s="53" t="s">
        <v>8</v>
      </c>
      <c r="C18" s="53" t="s">
        <v>20</v>
      </c>
      <c r="D18" s="87" t="s">
        <v>25</v>
      </c>
      <c r="E18" s="356" t="s">
        <v>21</v>
      </c>
      <c r="F18" s="356"/>
      <c r="G18" s="356"/>
      <c r="H18" s="356"/>
      <c r="I18" s="68">
        <v>1</v>
      </c>
      <c r="J18" s="42"/>
      <c r="K18" s="86"/>
      <c r="L18" s="42"/>
      <c r="M18" s="42"/>
      <c r="N18" s="42"/>
      <c r="O18" s="42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63" customFormat="1" ht="18.75" customHeight="1">
      <c r="A19" s="75">
        <v>1</v>
      </c>
      <c r="B19" s="75">
        <v>2</v>
      </c>
      <c r="C19" s="76">
        <v>3</v>
      </c>
      <c r="D19" s="88">
        <v>4</v>
      </c>
      <c r="E19" s="339">
        <v>5</v>
      </c>
      <c r="F19" s="339"/>
      <c r="G19" s="339"/>
      <c r="H19" s="339"/>
      <c r="I19" s="68">
        <v>1</v>
      </c>
      <c r="J19" s="42"/>
      <c r="K19" s="86"/>
      <c r="L19" s="42"/>
      <c r="M19" s="42"/>
      <c r="N19" s="42"/>
      <c r="O19" s="42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63" customFormat="1" ht="28.5" customHeight="1">
      <c r="A20" s="273"/>
      <c r="B20" s="364" t="s">
        <v>22</v>
      </c>
      <c r="C20" s="364"/>
      <c r="D20" s="274"/>
      <c r="E20" s="274"/>
      <c r="F20" s="274"/>
      <c r="G20" s="274"/>
      <c r="H20" s="275"/>
      <c r="I20" s="68">
        <v>1</v>
      </c>
      <c r="J20" s="42"/>
      <c r="K20" s="86"/>
      <c r="L20" s="42"/>
      <c r="M20" s="42"/>
      <c r="N20" s="42"/>
      <c r="O20" s="42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</row>
    <row r="21" spans="1:50" s="276" customFormat="1" ht="28.5" customHeight="1">
      <c r="A21" s="71">
        <v>3719770</v>
      </c>
      <c r="B21" s="71">
        <v>9770</v>
      </c>
      <c r="C21" s="279" t="s">
        <v>68</v>
      </c>
      <c r="D21" s="284">
        <f>D22+D23+D24+D25</f>
        <v>100498</v>
      </c>
      <c r="E21" s="357"/>
      <c r="F21" s="358"/>
      <c r="G21" s="358"/>
      <c r="H21" s="359"/>
      <c r="I21" s="304"/>
      <c r="K21" s="277"/>
      <c r="O21" s="311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04"/>
    </row>
    <row r="22" spans="1:49" s="33" customFormat="1" ht="159" customHeight="1">
      <c r="A22" s="148" t="s">
        <v>140</v>
      </c>
      <c r="B22" s="64"/>
      <c r="C22" s="65" t="s">
        <v>58</v>
      </c>
      <c r="D22" s="294">
        <v>20000</v>
      </c>
      <c r="E22" s="381" t="s">
        <v>187</v>
      </c>
      <c r="F22" s="381"/>
      <c r="G22" s="381"/>
      <c r="H22" s="381"/>
      <c r="I22" s="30"/>
      <c r="K22" s="85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33" customFormat="1" ht="86.25" customHeight="1">
      <c r="A23" s="368" t="s">
        <v>188</v>
      </c>
      <c r="B23" s="370"/>
      <c r="C23" s="372" t="s">
        <v>175</v>
      </c>
      <c r="D23" s="374">
        <v>65498</v>
      </c>
      <c r="E23" s="334" t="s">
        <v>202</v>
      </c>
      <c r="F23" s="335"/>
      <c r="G23" s="335"/>
      <c r="H23" s="360"/>
      <c r="I23" s="30"/>
      <c r="K23" s="85"/>
      <c r="P23" s="376"/>
      <c r="Q23" s="377"/>
      <c r="R23" s="378"/>
      <c r="S23" s="378"/>
      <c r="T23" s="378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33" customFormat="1" ht="54.75" customHeight="1">
      <c r="A24" s="369"/>
      <c r="B24" s="371"/>
      <c r="C24" s="373"/>
      <c r="D24" s="375"/>
      <c r="E24" s="334" t="s">
        <v>206</v>
      </c>
      <c r="F24" s="335"/>
      <c r="G24" s="335"/>
      <c r="H24" s="360"/>
      <c r="I24" s="30"/>
      <c r="K24" s="85"/>
      <c r="P24" s="316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s="33" customFormat="1" ht="48" customHeight="1">
      <c r="A25" s="262" t="s">
        <v>180</v>
      </c>
      <c r="B25" s="64"/>
      <c r="C25" s="263" t="s">
        <v>174</v>
      </c>
      <c r="D25" s="295">
        <v>15000</v>
      </c>
      <c r="E25" s="334" t="s">
        <v>185</v>
      </c>
      <c r="F25" s="335"/>
      <c r="G25" s="335"/>
      <c r="H25" s="335"/>
      <c r="I25" s="30"/>
      <c r="K25" s="85"/>
      <c r="P25" s="316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71" s="110" customFormat="1" ht="71.25" customHeight="1">
      <c r="A26" s="280" t="s">
        <v>92</v>
      </c>
      <c r="B26" s="280" t="s">
        <v>64</v>
      </c>
      <c r="C26" s="132" t="s">
        <v>65</v>
      </c>
      <c r="D26" s="285">
        <f>D27</f>
        <v>385697.17</v>
      </c>
      <c r="E26" s="343"/>
      <c r="F26" s="344"/>
      <c r="G26" s="344"/>
      <c r="H26" s="345"/>
      <c r="I26" s="68"/>
      <c r="J26" s="42"/>
      <c r="K26" s="86"/>
      <c r="L26" s="42"/>
      <c r="M26" s="42"/>
      <c r="N26" s="42"/>
      <c r="O26" s="42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49" s="44" customFormat="1" ht="46.5" customHeight="1">
      <c r="A27" s="131" t="s">
        <v>37</v>
      </c>
      <c r="B27" s="131"/>
      <c r="C27" s="303" t="s">
        <v>53</v>
      </c>
      <c r="D27" s="310">
        <v>385697.17</v>
      </c>
      <c r="E27" s="340"/>
      <c r="F27" s="341"/>
      <c r="G27" s="341"/>
      <c r="H27" s="342"/>
      <c r="I27" s="68"/>
      <c r="J27" s="42"/>
      <c r="K27" s="86"/>
      <c r="L27" s="42"/>
      <c r="M27" s="42"/>
      <c r="N27" s="42"/>
      <c r="O27" s="42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</row>
    <row r="28" spans="1:49" s="44" customFormat="1" ht="27.75" customHeight="1" hidden="1">
      <c r="A28" s="114">
        <v>3719770</v>
      </c>
      <c r="B28" s="114">
        <v>9770</v>
      </c>
      <c r="C28" s="132" t="s">
        <v>68</v>
      </c>
      <c r="D28" s="285">
        <f>D31</f>
        <v>0</v>
      </c>
      <c r="E28" s="338"/>
      <c r="F28" s="338"/>
      <c r="G28" s="338"/>
      <c r="H28" s="338"/>
      <c r="I28" s="68"/>
      <c r="J28" s="42"/>
      <c r="K28" s="86"/>
      <c r="L28" s="42"/>
      <c r="M28" s="42"/>
      <c r="N28" s="42"/>
      <c r="O28" s="42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</row>
    <row r="29" spans="1:49" s="44" customFormat="1" ht="36.75" customHeight="1" hidden="1">
      <c r="A29" s="264"/>
      <c r="B29" s="264"/>
      <c r="C29" s="263" t="s">
        <v>174</v>
      </c>
      <c r="D29" s="286"/>
      <c r="E29" s="365"/>
      <c r="F29" s="366"/>
      <c r="G29" s="366"/>
      <c r="H29" s="367"/>
      <c r="I29" s="68"/>
      <c r="J29" s="42"/>
      <c r="K29" s="86"/>
      <c r="L29" s="42"/>
      <c r="M29" s="42"/>
      <c r="N29" s="42"/>
      <c r="O29" s="42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</row>
    <row r="30" spans="1:49" s="44" customFormat="1" ht="33.75" customHeight="1" hidden="1">
      <c r="A30" s="264"/>
      <c r="B30" s="264"/>
      <c r="C30" s="263" t="s">
        <v>175</v>
      </c>
      <c r="D30" s="286"/>
      <c r="E30" s="365"/>
      <c r="F30" s="366"/>
      <c r="G30" s="366"/>
      <c r="H30" s="367"/>
      <c r="I30" s="68"/>
      <c r="J30" s="42"/>
      <c r="K30" s="86"/>
      <c r="L30" s="42"/>
      <c r="M30" s="42"/>
      <c r="N30" s="42"/>
      <c r="O30" s="42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</row>
    <row r="31" spans="1:49" s="44" customFormat="1" ht="187.5" customHeight="1" hidden="1">
      <c r="A31" s="262" t="s">
        <v>140</v>
      </c>
      <c r="B31" s="162"/>
      <c r="C31" s="263" t="s">
        <v>58</v>
      </c>
      <c r="D31" s="287"/>
      <c r="E31" s="361" t="s">
        <v>149</v>
      </c>
      <c r="F31" s="362"/>
      <c r="G31" s="362"/>
      <c r="H31" s="363"/>
      <c r="I31" s="68"/>
      <c r="J31" s="42"/>
      <c r="K31" s="86"/>
      <c r="L31" s="42"/>
      <c r="M31" s="42"/>
      <c r="N31" s="42"/>
      <c r="O31" s="42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</row>
    <row r="32" spans="1:9" ht="30" customHeight="1">
      <c r="A32" s="129"/>
      <c r="B32" s="352" t="s">
        <v>75</v>
      </c>
      <c r="C32" s="352"/>
      <c r="D32" s="288"/>
      <c r="E32" s="128"/>
      <c r="F32" s="128"/>
      <c r="G32" s="128"/>
      <c r="H32" s="130"/>
      <c r="I32" s="69">
        <v>1</v>
      </c>
    </row>
    <row r="33" spans="1:49" s="111" customFormat="1" ht="45" customHeight="1">
      <c r="A33" s="114">
        <v>3719770</v>
      </c>
      <c r="B33" s="114">
        <v>9770</v>
      </c>
      <c r="C33" s="132" t="s">
        <v>68</v>
      </c>
      <c r="D33" s="285">
        <f>D34+D35+D36+D37+D38</f>
        <v>1505503</v>
      </c>
      <c r="E33" s="353"/>
      <c r="F33" s="353"/>
      <c r="G33" s="353"/>
      <c r="H33" s="353"/>
      <c r="I33" s="123"/>
      <c r="J33" s="34"/>
      <c r="K33" s="84"/>
      <c r="L33" s="34"/>
      <c r="M33" s="34"/>
      <c r="N33" s="34"/>
      <c r="O33" s="34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</row>
    <row r="34" spans="1:16" ht="97.5" customHeight="1">
      <c r="A34" s="148" t="s">
        <v>140</v>
      </c>
      <c r="B34" s="64"/>
      <c r="C34" s="65" t="s">
        <v>58</v>
      </c>
      <c r="D34" s="289">
        <v>1254688</v>
      </c>
      <c r="E34" s="334" t="s">
        <v>147</v>
      </c>
      <c r="F34" s="335"/>
      <c r="G34" s="335"/>
      <c r="H34" s="335"/>
      <c r="I34" s="123"/>
      <c r="K34" s="112"/>
      <c r="L34" s="112"/>
      <c r="P34" s="319"/>
    </row>
    <row r="35" spans="1:16" ht="60.75" customHeight="1" hidden="1">
      <c r="A35" s="148" t="s">
        <v>140</v>
      </c>
      <c r="B35" s="64"/>
      <c r="C35" s="65" t="s">
        <v>58</v>
      </c>
      <c r="D35" s="290"/>
      <c r="E35" s="334" t="s">
        <v>186</v>
      </c>
      <c r="F35" s="335"/>
      <c r="G35" s="335"/>
      <c r="H35" s="335"/>
      <c r="I35" s="123"/>
      <c r="K35" s="112"/>
      <c r="L35" s="112"/>
      <c r="P35" s="319"/>
    </row>
    <row r="36" spans="1:18" ht="96" customHeight="1">
      <c r="A36" s="262" t="s">
        <v>180</v>
      </c>
      <c r="B36" s="64"/>
      <c r="C36" s="263" t="s">
        <v>174</v>
      </c>
      <c r="D36" s="295">
        <v>231815</v>
      </c>
      <c r="E36" s="334" t="s">
        <v>176</v>
      </c>
      <c r="F36" s="335"/>
      <c r="G36" s="335"/>
      <c r="H36" s="335"/>
      <c r="I36" s="123"/>
      <c r="K36" s="112"/>
      <c r="L36" s="112"/>
      <c r="P36" s="319"/>
      <c r="R36" s="320"/>
    </row>
    <row r="37" spans="1:20" ht="75.75" customHeight="1">
      <c r="A37" s="148" t="s">
        <v>188</v>
      </c>
      <c r="B37" s="278"/>
      <c r="C37" s="65" t="s">
        <v>175</v>
      </c>
      <c r="D37" s="295">
        <v>19000</v>
      </c>
      <c r="E37" s="334" t="s">
        <v>201</v>
      </c>
      <c r="F37" s="335"/>
      <c r="G37" s="335"/>
      <c r="H37" s="360"/>
      <c r="I37" s="123"/>
      <c r="K37" s="112"/>
      <c r="L37" s="112"/>
      <c r="P37" s="321"/>
      <c r="Q37" s="322"/>
      <c r="R37" s="322"/>
      <c r="S37" s="322"/>
      <c r="T37" s="323"/>
    </row>
    <row r="38" spans="1:16" ht="57.75" customHeight="1" hidden="1">
      <c r="A38" s="262" t="s">
        <v>180</v>
      </c>
      <c r="B38" s="64"/>
      <c r="C38" s="263" t="s">
        <v>174</v>
      </c>
      <c r="D38" s="290"/>
      <c r="E38" s="334" t="s">
        <v>185</v>
      </c>
      <c r="F38" s="335"/>
      <c r="G38" s="335"/>
      <c r="H38" s="335"/>
      <c r="I38" s="123"/>
      <c r="K38" s="112"/>
      <c r="L38" s="112"/>
      <c r="P38" s="319"/>
    </row>
    <row r="39" spans="1:12" ht="23.25" customHeight="1">
      <c r="A39" s="113" t="s">
        <v>29</v>
      </c>
      <c r="B39" s="113" t="s">
        <v>29</v>
      </c>
      <c r="C39" s="72" t="s">
        <v>76</v>
      </c>
      <c r="D39" s="291">
        <f>D40+D41</f>
        <v>1991698.17</v>
      </c>
      <c r="E39" s="133"/>
      <c r="F39" s="134"/>
      <c r="G39" s="134"/>
      <c r="H39" s="135"/>
      <c r="I39" s="69"/>
      <c r="K39" s="112"/>
      <c r="L39" s="112"/>
    </row>
    <row r="40" spans="1:49" s="33" customFormat="1" ht="20.25">
      <c r="A40" s="73" t="s">
        <v>29</v>
      </c>
      <c r="B40" s="73" t="s">
        <v>29</v>
      </c>
      <c r="C40" s="74" t="s">
        <v>118</v>
      </c>
      <c r="D40" s="292">
        <f>D21+D26</f>
        <v>486195.17</v>
      </c>
      <c r="E40" s="349"/>
      <c r="F40" s="350"/>
      <c r="G40" s="350"/>
      <c r="H40" s="351"/>
      <c r="I40" s="69"/>
      <c r="K40" s="85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9" ht="20.25">
      <c r="A41" s="73" t="s">
        <v>29</v>
      </c>
      <c r="B41" s="73" t="s">
        <v>29</v>
      </c>
      <c r="C41" s="71" t="s">
        <v>119</v>
      </c>
      <c r="D41" s="292">
        <f>D33</f>
        <v>1505503</v>
      </c>
      <c r="E41" s="349"/>
      <c r="F41" s="350"/>
      <c r="G41" s="350"/>
      <c r="H41" s="351"/>
      <c r="I41" s="69"/>
    </row>
    <row r="42" spans="4:9" ht="18.75">
      <c r="D42" s="50"/>
      <c r="E42" s="51"/>
      <c r="F42" s="52"/>
      <c r="H42" s="70"/>
      <c r="I42" s="67">
        <v>1</v>
      </c>
    </row>
    <row r="43" spans="1:9" ht="18.75">
      <c r="A43" s="23" t="s">
        <v>43</v>
      </c>
      <c r="F43" s="50" t="s">
        <v>44</v>
      </c>
      <c r="I43" s="67">
        <v>1</v>
      </c>
    </row>
    <row r="44" ht="18">
      <c r="I44" s="30">
        <v>1</v>
      </c>
    </row>
    <row r="45" ht="18">
      <c r="I45" s="30">
        <v>1</v>
      </c>
    </row>
  </sheetData>
  <sheetProtection/>
  <mergeCells count="45">
    <mergeCell ref="B11:C11"/>
    <mergeCell ref="P23:T23"/>
    <mergeCell ref="F1:G1"/>
    <mergeCell ref="F3:G3"/>
    <mergeCell ref="E22:H22"/>
    <mergeCell ref="E23:H23"/>
    <mergeCell ref="A23:A24"/>
    <mergeCell ref="B23:B24"/>
    <mergeCell ref="C23:C24"/>
    <mergeCell ref="D23:D24"/>
    <mergeCell ref="E31:H31"/>
    <mergeCell ref="B20:C20"/>
    <mergeCell ref="E24:H24"/>
    <mergeCell ref="E29:H29"/>
    <mergeCell ref="E30:H30"/>
    <mergeCell ref="B16:C16"/>
    <mergeCell ref="B15:C15"/>
    <mergeCell ref="E18:H18"/>
    <mergeCell ref="E21:H21"/>
    <mergeCell ref="E41:H41"/>
    <mergeCell ref="E40:H40"/>
    <mergeCell ref="E34:H34"/>
    <mergeCell ref="B32:C32"/>
    <mergeCell ref="E33:H33"/>
    <mergeCell ref="E38:H38"/>
    <mergeCell ref="E35:H35"/>
    <mergeCell ref="E36:H36"/>
    <mergeCell ref="E37:H37"/>
    <mergeCell ref="C5:F5"/>
    <mergeCell ref="A17:E17"/>
    <mergeCell ref="B10:C10"/>
    <mergeCell ref="E10:H10"/>
    <mergeCell ref="E11:H11"/>
    <mergeCell ref="E14:H14"/>
    <mergeCell ref="A9:D9"/>
    <mergeCell ref="B14:C14"/>
    <mergeCell ref="B12:C12"/>
    <mergeCell ref="B13:C13"/>
    <mergeCell ref="E25:H25"/>
    <mergeCell ref="E15:H15"/>
    <mergeCell ref="E16:H16"/>
    <mergeCell ref="E28:H28"/>
    <mergeCell ref="E19:H19"/>
    <mergeCell ref="E27:H27"/>
    <mergeCell ref="E26:H26"/>
  </mergeCells>
  <printOptions/>
  <pageMargins left="0.5118110236220472" right="0.5118110236220472" top="0.42" bottom="0.47" header="0.31496062992125984" footer="0.31496062992125984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S60"/>
  <sheetViews>
    <sheetView tabSelected="1" view="pageBreakPreview" zoomScale="50" zoomScaleNormal="65" zoomScaleSheetLayoutView="50" zoomScalePageLayoutView="0" workbookViewId="0" topLeftCell="A1">
      <pane xSplit="2" ySplit="8" topLeftCell="C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8" sqref="A38"/>
    </sheetView>
  </sheetViews>
  <sheetFormatPr defaultColWidth="9.00390625" defaultRowHeight="12.75"/>
  <cols>
    <col min="1" max="1" width="11.375" style="4" customWidth="1"/>
    <col min="2" max="2" width="116.875" style="18" customWidth="1"/>
    <col min="3" max="3" width="34.75390625" style="4" customWidth="1"/>
    <col min="4" max="4" width="32.375" style="18" customWidth="1"/>
    <col min="5" max="5" width="40.25390625" style="18" customWidth="1"/>
    <col min="6" max="6" width="14.375" style="4" customWidth="1"/>
    <col min="7" max="16384" width="9.125" style="4" customWidth="1"/>
  </cols>
  <sheetData>
    <row r="1" spans="1:45" s="139" customFormat="1" ht="20.25" customHeight="1">
      <c r="A1" s="5"/>
      <c r="B1" s="136"/>
      <c r="C1" s="137"/>
      <c r="D1" s="137"/>
      <c r="E1" s="137" t="s">
        <v>128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</row>
    <row r="2" spans="1:45" s="139" customFormat="1" ht="18" customHeight="1">
      <c r="A2" s="5"/>
      <c r="B2" s="140"/>
      <c r="C2" s="9"/>
      <c r="D2" s="9"/>
      <c r="E2" s="9" t="s">
        <v>205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</row>
    <row r="3" spans="1:45" s="139" customFormat="1" ht="18" customHeight="1">
      <c r="A3" s="5"/>
      <c r="B3" s="140"/>
      <c r="C3" s="9"/>
      <c r="D3" s="9"/>
      <c r="E3" s="9" t="s">
        <v>203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1:45" s="139" customFormat="1" ht="37.5" customHeight="1">
      <c r="A4" s="385" t="s">
        <v>137</v>
      </c>
      <c r="B4" s="385"/>
      <c r="C4" s="385"/>
      <c r="D4" s="385"/>
      <c r="E4" s="385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1:45" s="139" customFormat="1" ht="21" customHeight="1">
      <c r="A5" s="386" t="s">
        <v>136</v>
      </c>
      <c r="B5" s="387"/>
      <c r="C5" s="141"/>
      <c r="D5" s="141"/>
      <c r="E5" s="141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1:45" s="139" customFormat="1" ht="18" customHeight="1">
      <c r="A6" s="388" t="s">
        <v>1</v>
      </c>
      <c r="B6" s="388"/>
      <c r="C6" s="142"/>
      <c r="D6" s="142"/>
      <c r="E6" s="143" t="s">
        <v>24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1:5" ht="66.75" customHeight="1">
      <c r="A7" s="144" t="s">
        <v>129</v>
      </c>
      <c r="B7" s="145" t="s">
        <v>130</v>
      </c>
      <c r="C7" s="144" t="s">
        <v>25</v>
      </c>
      <c r="D7" s="145" t="s">
        <v>47</v>
      </c>
      <c r="E7" s="145" t="s">
        <v>48</v>
      </c>
    </row>
    <row r="8" spans="1:5" ht="18" customHeight="1">
      <c r="A8" s="144">
        <v>1</v>
      </c>
      <c r="B8" s="145">
        <v>2</v>
      </c>
      <c r="C8" s="144">
        <v>3</v>
      </c>
      <c r="D8" s="145">
        <v>4</v>
      </c>
      <c r="E8" s="145">
        <v>5</v>
      </c>
    </row>
    <row r="9" spans="1:5" s="242" customFormat="1" ht="47.25" customHeight="1">
      <c r="A9" s="239"/>
      <c r="B9" s="167" t="s">
        <v>49</v>
      </c>
      <c r="C9" s="240">
        <f>D9+E9</f>
        <v>385697.17</v>
      </c>
      <c r="D9" s="241">
        <f>D10+D39+D49</f>
        <v>385697.17</v>
      </c>
      <c r="E9" s="241">
        <f>E10</f>
        <v>0</v>
      </c>
    </row>
    <row r="10" spans="1:5" s="246" customFormat="1" ht="101.25" customHeight="1">
      <c r="A10" s="243" t="s">
        <v>131</v>
      </c>
      <c r="B10" s="164" t="s">
        <v>42</v>
      </c>
      <c r="C10" s="244">
        <f>D10+E10</f>
        <v>290697.17</v>
      </c>
      <c r="D10" s="245">
        <f>D12+D13+D14+D15+D16+D32+D33+D34+D35+D36+D37+D38</f>
        <v>290697.17</v>
      </c>
      <c r="E10" s="245">
        <f>E12+E13+E14+E15+E16+E32+E33+E34+E35+E36</f>
        <v>0</v>
      </c>
    </row>
    <row r="11" spans="1:5" s="246" customFormat="1" ht="30.75" customHeight="1">
      <c r="A11" s="247"/>
      <c r="B11" s="164" t="s">
        <v>132</v>
      </c>
      <c r="C11" s="244"/>
      <c r="D11" s="245"/>
      <c r="E11" s="245"/>
    </row>
    <row r="12" spans="1:5" s="251" customFormat="1" ht="48" customHeight="1">
      <c r="A12" s="249"/>
      <c r="B12" s="165" t="s">
        <v>138</v>
      </c>
      <c r="C12" s="252">
        <f aca="true" t="shared" si="0" ref="C12:C52">D12+E12</f>
        <v>20000</v>
      </c>
      <c r="D12" s="250">
        <v>20000</v>
      </c>
      <c r="E12" s="250"/>
    </row>
    <row r="13" spans="1:5" s="251" customFormat="1" ht="27" customHeight="1">
      <c r="A13" s="249"/>
      <c r="B13" s="165" t="s">
        <v>133</v>
      </c>
      <c r="C13" s="252">
        <f t="shared" si="0"/>
        <v>15000</v>
      </c>
      <c r="D13" s="250">
        <v>15000</v>
      </c>
      <c r="E13" s="250"/>
    </row>
    <row r="14" spans="1:5" s="251" customFormat="1" ht="64.5" customHeight="1">
      <c r="A14" s="249"/>
      <c r="B14" s="165" t="s">
        <v>139</v>
      </c>
      <c r="C14" s="252">
        <f t="shared" si="0"/>
        <v>65000</v>
      </c>
      <c r="D14" s="250">
        <v>65000</v>
      </c>
      <c r="E14" s="250"/>
    </row>
    <row r="15" spans="1:5" s="258" customFormat="1" ht="48" customHeight="1">
      <c r="A15" s="249"/>
      <c r="B15" s="165" t="s">
        <v>178</v>
      </c>
      <c r="C15" s="252">
        <f t="shared" si="0"/>
        <v>18000</v>
      </c>
      <c r="D15" s="250">
        <v>18000</v>
      </c>
      <c r="E15" s="250"/>
    </row>
    <row r="16" spans="1:5" s="251" customFormat="1" ht="27" customHeight="1">
      <c r="A16" s="249"/>
      <c r="B16" s="165" t="s">
        <v>134</v>
      </c>
      <c r="C16" s="252">
        <f t="shared" si="0"/>
        <v>5000</v>
      </c>
      <c r="D16" s="250">
        <v>5000</v>
      </c>
      <c r="E16" s="250"/>
    </row>
    <row r="17" spans="1:5" s="251" customFormat="1" ht="72.75" customHeight="1" hidden="1">
      <c r="A17" s="259" t="s">
        <v>150</v>
      </c>
      <c r="B17" s="165" t="s">
        <v>151</v>
      </c>
      <c r="C17" s="252">
        <f t="shared" si="0"/>
        <v>0</v>
      </c>
      <c r="D17" s="250">
        <f>D19</f>
        <v>0</v>
      </c>
      <c r="E17" s="250"/>
    </row>
    <row r="18" spans="1:5" s="251" customFormat="1" ht="27" customHeight="1" hidden="1">
      <c r="A18" s="249"/>
      <c r="B18" s="165" t="s">
        <v>132</v>
      </c>
      <c r="C18" s="252">
        <f t="shared" si="0"/>
        <v>0</v>
      </c>
      <c r="D18" s="250"/>
      <c r="E18" s="250"/>
    </row>
    <row r="19" spans="1:5" s="251" customFormat="1" ht="36.75" customHeight="1" hidden="1">
      <c r="A19" s="249"/>
      <c r="B19" s="165" t="s">
        <v>153</v>
      </c>
      <c r="C19" s="252">
        <f t="shared" si="0"/>
        <v>0</v>
      </c>
      <c r="D19" s="250"/>
      <c r="E19" s="250"/>
    </row>
    <row r="20" spans="1:5" s="251" customFormat="1" ht="118.5" customHeight="1" hidden="1">
      <c r="A20" s="249" t="s">
        <v>152</v>
      </c>
      <c r="B20" s="165" t="s">
        <v>154</v>
      </c>
      <c r="C20" s="252">
        <f t="shared" si="0"/>
        <v>0</v>
      </c>
      <c r="D20" s="250">
        <f>D22+D23</f>
        <v>0</v>
      </c>
      <c r="E20" s="250"/>
    </row>
    <row r="21" spans="1:5" s="251" customFormat="1" ht="27" customHeight="1" hidden="1">
      <c r="A21" s="249"/>
      <c r="B21" s="165" t="s">
        <v>132</v>
      </c>
      <c r="C21" s="252">
        <f t="shared" si="0"/>
        <v>0</v>
      </c>
      <c r="D21" s="250"/>
      <c r="E21" s="250"/>
    </row>
    <row r="22" spans="1:5" s="251" customFormat="1" ht="27" customHeight="1" hidden="1">
      <c r="A22" s="249"/>
      <c r="B22" s="165" t="s">
        <v>155</v>
      </c>
      <c r="C22" s="252">
        <f t="shared" si="0"/>
        <v>0</v>
      </c>
      <c r="D22" s="250"/>
      <c r="E22" s="250"/>
    </row>
    <row r="23" spans="1:5" s="251" customFormat="1" ht="27" customHeight="1" hidden="1">
      <c r="A23" s="249"/>
      <c r="B23" s="165" t="s">
        <v>156</v>
      </c>
      <c r="C23" s="252">
        <f t="shared" si="0"/>
        <v>0</v>
      </c>
      <c r="D23" s="250"/>
      <c r="E23" s="250"/>
    </row>
    <row r="24" spans="1:5" s="251" customFormat="1" ht="45.75" customHeight="1" hidden="1">
      <c r="A24" s="249"/>
      <c r="B24" s="260" t="s">
        <v>160</v>
      </c>
      <c r="C24" s="252">
        <f t="shared" si="0"/>
        <v>0</v>
      </c>
      <c r="D24" s="261">
        <f>D25</f>
        <v>0</v>
      </c>
      <c r="E24" s="261"/>
    </row>
    <row r="25" spans="1:5" s="251" customFormat="1" ht="79.5" customHeight="1" hidden="1">
      <c r="A25" s="259" t="s">
        <v>157</v>
      </c>
      <c r="B25" s="165" t="s">
        <v>167</v>
      </c>
      <c r="C25" s="252">
        <f t="shared" si="0"/>
        <v>0</v>
      </c>
      <c r="D25" s="250">
        <f>D27+D28</f>
        <v>0</v>
      </c>
      <c r="E25" s="250"/>
    </row>
    <row r="26" spans="1:5" s="251" customFormat="1" ht="27" customHeight="1" hidden="1">
      <c r="A26" s="249"/>
      <c r="B26" s="165" t="s">
        <v>132</v>
      </c>
      <c r="C26" s="252">
        <f t="shared" si="0"/>
        <v>0</v>
      </c>
      <c r="D26" s="250"/>
      <c r="E26" s="250"/>
    </row>
    <row r="27" spans="1:5" s="251" customFormat="1" ht="44.25" customHeight="1" hidden="1">
      <c r="A27" s="249"/>
      <c r="B27" s="165" t="s">
        <v>158</v>
      </c>
      <c r="C27" s="252">
        <f t="shared" si="0"/>
        <v>0</v>
      </c>
      <c r="D27" s="250"/>
      <c r="E27" s="250"/>
    </row>
    <row r="28" spans="1:5" s="251" customFormat="1" ht="39.75" customHeight="1" hidden="1">
      <c r="A28" s="249"/>
      <c r="B28" s="165" t="s">
        <v>159</v>
      </c>
      <c r="C28" s="252">
        <f t="shared" si="0"/>
        <v>0</v>
      </c>
      <c r="D28" s="250"/>
      <c r="E28" s="250"/>
    </row>
    <row r="29" spans="1:5" s="251" customFormat="1" ht="40.5" customHeight="1" hidden="1">
      <c r="A29" s="249"/>
      <c r="B29" s="260"/>
      <c r="C29" s="252">
        <f t="shared" si="0"/>
        <v>0</v>
      </c>
      <c r="D29" s="261"/>
      <c r="E29" s="261"/>
    </row>
    <row r="30" spans="1:5" s="251" customFormat="1" ht="92.25" customHeight="1" hidden="1">
      <c r="A30" s="259" t="s">
        <v>150</v>
      </c>
      <c r="B30" s="238" t="s">
        <v>42</v>
      </c>
      <c r="C30" s="252">
        <f t="shared" si="0"/>
        <v>0</v>
      </c>
      <c r="D30" s="250"/>
      <c r="E30" s="250"/>
    </row>
    <row r="31" spans="1:5" s="251" customFormat="1" ht="7.5" customHeight="1" hidden="1">
      <c r="A31" s="249"/>
      <c r="B31" s="238" t="s">
        <v>132</v>
      </c>
      <c r="C31" s="252">
        <f t="shared" si="0"/>
        <v>0</v>
      </c>
      <c r="D31" s="250"/>
      <c r="E31" s="250"/>
    </row>
    <row r="32" spans="1:5" s="251" customFormat="1" ht="72" customHeight="1" hidden="1">
      <c r="A32" s="249"/>
      <c r="B32" s="238" t="s">
        <v>171</v>
      </c>
      <c r="C32" s="252">
        <f t="shared" si="0"/>
        <v>0</v>
      </c>
      <c r="D32" s="250"/>
      <c r="E32" s="250"/>
    </row>
    <row r="33" spans="1:5" s="251" customFormat="1" ht="48" customHeight="1" hidden="1">
      <c r="A33" s="249"/>
      <c r="B33" s="238" t="s">
        <v>172</v>
      </c>
      <c r="C33" s="252">
        <f t="shared" si="0"/>
        <v>0</v>
      </c>
      <c r="D33" s="250"/>
      <c r="E33" s="250"/>
    </row>
    <row r="34" spans="1:5" s="251" customFormat="1" ht="36" customHeight="1">
      <c r="A34" s="249"/>
      <c r="B34" s="238" t="s">
        <v>177</v>
      </c>
      <c r="C34" s="252">
        <f t="shared" si="0"/>
        <v>62000</v>
      </c>
      <c r="D34" s="250">
        <v>62000</v>
      </c>
      <c r="E34" s="250"/>
    </row>
    <row r="35" spans="1:5" s="251" customFormat="1" ht="83.25" customHeight="1">
      <c r="A35" s="249"/>
      <c r="B35" s="165" t="s">
        <v>169</v>
      </c>
      <c r="C35" s="252">
        <f t="shared" si="0"/>
        <v>28000</v>
      </c>
      <c r="D35" s="250">
        <v>28000</v>
      </c>
      <c r="E35" s="250"/>
    </row>
    <row r="36" spans="1:5" s="251" customFormat="1" ht="53.25" customHeight="1" hidden="1">
      <c r="A36" s="249"/>
      <c r="B36" s="165" t="s">
        <v>173</v>
      </c>
      <c r="C36" s="252">
        <f t="shared" si="0"/>
        <v>0</v>
      </c>
      <c r="D36" s="250"/>
      <c r="E36" s="250"/>
    </row>
    <row r="37" spans="1:5" s="251" customFormat="1" ht="59.25" customHeight="1">
      <c r="A37" s="249"/>
      <c r="B37" s="165" t="s">
        <v>189</v>
      </c>
      <c r="C37" s="252">
        <f>D37+E37</f>
        <v>45000</v>
      </c>
      <c r="D37" s="250">
        <v>45000</v>
      </c>
      <c r="E37" s="250"/>
    </row>
    <row r="38" spans="1:5" s="251" customFormat="1" ht="83.25" customHeight="1">
      <c r="A38" s="249"/>
      <c r="B38" s="165" t="s">
        <v>207</v>
      </c>
      <c r="C38" s="252">
        <f>D38+E38</f>
        <v>32697.17</v>
      </c>
      <c r="D38" s="250">
        <v>32697.17</v>
      </c>
      <c r="E38" s="250"/>
    </row>
    <row r="39" spans="1:5" s="246" customFormat="1" ht="59.25" customHeight="1">
      <c r="A39" s="281" t="s">
        <v>150</v>
      </c>
      <c r="B39" s="283" t="s">
        <v>183</v>
      </c>
      <c r="C39" s="244">
        <f t="shared" si="0"/>
        <v>50000</v>
      </c>
      <c r="D39" s="245">
        <f>D48</f>
        <v>50000</v>
      </c>
      <c r="E39" s="245"/>
    </row>
    <row r="40" spans="1:5" s="246" customFormat="1" ht="59.25" customHeight="1" hidden="1">
      <c r="A40" s="281"/>
      <c r="B40" s="167" t="s">
        <v>161</v>
      </c>
      <c r="C40" s="244">
        <f t="shared" si="0"/>
        <v>0</v>
      </c>
      <c r="D40" s="241">
        <f>D41</f>
        <v>0</v>
      </c>
      <c r="E40" s="241"/>
    </row>
    <row r="41" spans="1:5" s="246" customFormat="1" ht="131.25" customHeight="1" hidden="1">
      <c r="A41" s="281" t="s">
        <v>162</v>
      </c>
      <c r="B41" s="166" t="s">
        <v>163</v>
      </c>
      <c r="C41" s="244">
        <f t="shared" si="0"/>
        <v>0</v>
      </c>
      <c r="D41" s="245">
        <f>D43</f>
        <v>0</v>
      </c>
      <c r="E41" s="245"/>
    </row>
    <row r="42" spans="1:5" s="246" customFormat="1" ht="32.25" customHeight="1" hidden="1">
      <c r="A42" s="281"/>
      <c r="B42" s="166" t="s">
        <v>132</v>
      </c>
      <c r="C42" s="244">
        <f t="shared" si="0"/>
        <v>0</v>
      </c>
      <c r="D42" s="245"/>
      <c r="E42" s="245"/>
    </row>
    <row r="43" spans="1:5" s="246" customFormat="1" ht="81.75" customHeight="1" hidden="1">
      <c r="A43" s="281"/>
      <c r="B43" s="165" t="s">
        <v>164</v>
      </c>
      <c r="C43" s="244">
        <f t="shared" si="0"/>
        <v>0</v>
      </c>
      <c r="D43" s="245"/>
      <c r="E43" s="245"/>
    </row>
    <row r="44" spans="1:5" s="246" customFormat="1" ht="32.25" customHeight="1" hidden="1">
      <c r="A44" s="281"/>
      <c r="B44" s="166"/>
      <c r="C44" s="244">
        <f t="shared" si="0"/>
        <v>0</v>
      </c>
      <c r="D44" s="245"/>
      <c r="E44" s="245"/>
    </row>
    <row r="45" spans="1:5" s="246" customFormat="1" ht="32.25" customHeight="1" hidden="1">
      <c r="A45" s="281"/>
      <c r="B45" s="166"/>
      <c r="C45" s="244">
        <f t="shared" si="0"/>
        <v>0</v>
      </c>
      <c r="D45" s="245"/>
      <c r="E45" s="245"/>
    </row>
    <row r="46" spans="1:5" s="246" customFormat="1" ht="27" customHeight="1" hidden="1">
      <c r="A46" s="281"/>
      <c r="B46" s="165"/>
      <c r="C46" s="244">
        <f t="shared" si="0"/>
        <v>0</v>
      </c>
      <c r="D46" s="245"/>
      <c r="E46" s="245"/>
    </row>
    <row r="47" spans="1:5" s="246" customFormat="1" ht="27" customHeight="1">
      <c r="A47" s="281"/>
      <c r="B47" s="166" t="s">
        <v>132</v>
      </c>
      <c r="C47" s="244"/>
      <c r="D47" s="245"/>
      <c r="E47" s="245"/>
    </row>
    <row r="48" spans="1:5" s="251" customFormat="1" ht="72" customHeight="1">
      <c r="A48" s="249"/>
      <c r="B48" s="282" t="s">
        <v>190</v>
      </c>
      <c r="C48" s="252">
        <f t="shared" si="0"/>
        <v>50000</v>
      </c>
      <c r="D48" s="250">
        <v>50000</v>
      </c>
      <c r="E48" s="250"/>
    </row>
    <row r="49" spans="1:5" s="246" customFormat="1" ht="52.5" customHeight="1">
      <c r="A49" s="281" t="s">
        <v>152</v>
      </c>
      <c r="B49" s="283" t="s">
        <v>184</v>
      </c>
      <c r="C49" s="244">
        <f t="shared" si="0"/>
        <v>45000</v>
      </c>
      <c r="D49" s="245">
        <f>D51</f>
        <v>45000</v>
      </c>
      <c r="E49" s="245"/>
    </row>
    <row r="50" spans="1:5" s="246" customFormat="1" ht="22.5" customHeight="1">
      <c r="A50" s="281"/>
      <c r="B50" s="166" t="s">
        <v>132</v>
      </c>
      <c r="C50" s="244"/>
      <c r="D50" s="245"/>
      <c r="E50" s="245"/>
    </row>
    <row r="51" spans="1:5" s="251" customFormat="1" ht="108" customHeight="1">
      <c r="A51" s="249"/>
      <c r="B51" s="165" t="s">
        <v>191</v>
      </c>
      <c r="C51" s="252">
        <f t="shared" si="0"/>
        <v>45000</v>
      </c>
      <c r="D51" s="250">
        <v>45000</v>
      </c>
      <c r="E51" s="250"/>
    </row>
    <row r="52" spans="1:5" s="246" customFormat="1" ht="26.25" customHeight="1">
      <c r="A52" s="253"/>
      <c r="B52" s="163" t="s">
        <v>135</v>
      </c>
      <c r="C52" s="240">
        <f t="shared" si="0"/>
        <v>385697.17</v>
      </c>
      <c r="D52" s="240">
        <f>D9</f>
        <v>385697.17</v>
      </c>
      <c r="E52" s="240">
        <f>E9</f>
        <v>0</v>
      </c>
    </row>
    <row r="53" spans="1:5" s="256" customFormat="1" ht="23.25">
      <c r="A53" s="254"/>
      <c r="B53" s="254"/>
      <c r="C53" s="255"/>
      <c r="D53" s="255"/>
      <c r="E53" s="255"/>
    </row>
    <row r="54" spans="1:9" s="246" customFormat="1" ht="23.25">
      <c r="A54" s="257" t="s">
        <v>43</v>
      </c>
      <c r="B54" s="248"/>
      <c r="D54" s="384" t="s">
        <v>44</v>
      </c>
      <c r="E54" s="384"/>
      <c r="I54" s="257"/>
    </row>
    <row r="55" spans="3:5" ht="18.75">
      <c r="C55" s="146"/>
      <c r="D55" s="147"/>
      <c r="E55" s="147"/>
    </row>
    <row r="56" spans="3:5" ht="18.75">
      <c r="C56" s="146"/>
      <c r="D56" s="147"/>
      <c r="E56" s="147"/>
    </row>
    <row r="57" spans="3:5" ht="18.75">
      <c r="C57" s="146"/>
      <c r="D57" s="147"/>
      <c r="E57" s="147"/>
    </row>
    <row r="58" spans="3:5" ht="18.75">
      <c r="C58" s="146"/>
      <c r="D58" s="147"/>
      <c r="E58" s="147"/>
    </row>
    <row r="59" spans="3:5" ht="18.75">
      <c r="C59" s="146"/>
      <c r="D59" s="147"/>
      <c r="E59" s="147"/>
    </row>
    <row r="60" spans="3:5" ht="18.75">
      <c r="C60" s="146"/>
      <c r="D60" s="147"/>
      <c r="E60" s="147"/>
    </row>
  </sheetData>
  <sheetProtection/>
  <mergeCells count="4">
    <mergeCell ref="D54:E54"/>
    <mergeCell ref="A4:E4"/>
    <mergeCell ref="A5:B5"/>
    <mergeCell ref="A6:B6"/>
  </mergeCells>
  <printOptions horizontalCentered="1"/>
  <pageMargins left="0.3937007874015748" right="0" top="0.6692913385826772" bottom="0" header="0" footer="0"/>
  <pageSetup horizontalDpi="600" verticalDpi="600" orientation="portrait" paperSize="9" scale="42" r:id="rId1"/>
  <colBreaks count="1" manualBreakCount="1">
    <brk id="6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U144"/>
  <sheetViews>
    <sheetView showZeros="0" view="pageBreakPreview" zoomScale="50" zoomScaleNormal="75" zoomScaleSheetLayoutView="50" zoomScalePageLayoutView="0" workbookViewId="0" topLeftCell="A1">
      <pane xSplit="4" ySplit="11" topLeftCell="E2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H23" sqref="H23:I42"/>
    </sheetView>
  </sheetViews>
  <sheetFormatPr defaultColWidth="8.75390625" defaultRowHeight="12.75"/>
  <cols>
    <col min="1" max="1" width="20.125" style="33" customWidth="1"/>
    <col min="2" max="2" width="20.00390625" style="33" customWidth="1"/>
    <col min="3" max="3" width="19.625" style="33" customWidth="1"/>
    <col min="4" max="4" width="42.25390625" style="33" customWidth="1"/>
    <col min="5" max="5" width="51.75390625" style="33" customWidth="1"/>
    <col min="6" max="6" width="18.625" style="33" customWidth="1"/>
    <col min="7" max="7" width="19.625" style="33" customWidth="1"/>
    <col min="8" max="8" width="21.00390625" style="33" customWidth="1"/>
    <col min="9" max="9" width="19.625" style="33" customWidth="1"/>
    <col min="10" max="10" width="21.125" style="33" customWidth="1"/>
    <col min="11" max="11" width="19.00390625" style="56" hidden="1" customWidth="1"/>
    <col min="12" max="12" width="13.625" style="33" hidden="1" customWidth="1"/>
    <col min="13" max="13" width="16.75390625" style="33" hidden="1" customWidth="1"/>
    <col min="14" max="14" width="17.125" style="33" bestFit="1" customWidth="1"/>
    <col min="15" max="16" width="17.00390625" style="33" bestFit="1" customWidth="1"/>
    <col min="17" max="17" width="8.75390625" style="33" customWidth="1"/>
    <col min="18" max="18" width="14.125" style="33" bestFit="1" customWidth="1"/>
    <col min="19" max="16384" width="8.75390625" style="33" customWidth="1"/>
  </cols>
  <sheetData>
    <row r="1" spans="1:11" ht="16.5">
      <c r="A1" s="10"/>
      <c r="B1" s="10"/>
      <c r="C1" s="10"/>
      <c r="D1" s="10"/>
      <c r="E1" s="10"/>
      <c r="F1" s="10"/>
      <c r="G1" s="10"/>
      <c r="H1" s="10"/>
      <c r="I1" s="19" t="s">
        <v>38</v>
      </c>
      <c r="J1" s="19"/>
      <c r="K1" s="56">
        <v>1</v>
      </c>
    </row>
    <row r="2" spans="1:11" ht="16.5" customHeight="1">
      <c r="A2" s="10"/>
      <c r="B2" s="10"/>
      <c r="C2" s="10"/>
      <c r="D2" s="10"/>
      <c r="E2" s="10"/>
      <c r="F2" s="10"/>
      <c r="G2" s="10"/>
      <c r="H2" s="10"/>
      <c r="I2" s="19" t="s">
        <v>205</v>
      </c>
      <c r="J2" s="19"/>
      <c r="K2" s="56">
        <v>1</v>
      </c>
    </row>
    <row r="3" spans="1:11" ht="21" customHeight="1">
      <c r="A3" s="10"/>
      <c r="B3" s="10"/>
      <c r="C3" s="10"/>
      <c r="D3" s="10"/>
      <c r="E3" s="10"/>
      <c r="F3" s="10"/>
      <c r="G3" s="10"/>
      <c r="H3" s="10"/>
      <c r="I3" s="77" t="s">
        <v>203</v>
      </c>
      <c r="J3" s="19"/>
      <c r="K3" s="56">
        <v>1</v>
      </c>
    </row>
    <row r="4" spans="1:11" ht="6" customHeight="1">
      <c r="A4" s="10"/>
      <c r="B4" s="10"/>
      <c r="C4" s="10"/>
      <c r="D4" s="10"/>
      <c r="E4" s="10"/>
      <c r="F4" s="10"/>
      <c r="G4" s="10"/>
      <c r="H4" s="405"/>
      <c r="I4" s="405"/>
      <c r="J4" s="35"/>
      <c r="K4" s="56">
        <v>1</v>
      </c>
    </row>
    <row r="5" spans="1:11" ht="24.75" customHeight="1">
      <c r="A5" s="407" t="s">
        <v>195</v>
      </c>
      <c r="B5" s="407"/>
      <c r="C5" s="407"/>
      <c r="D5" s="407"/>
      <c r="E5" s="407"/>
      <c r="F5" s="407"/>
      <c r="G5" s="407"/>
      <c r="H5" s="407"/>
      <c r="I5" s="407"/>
      <c r="J5" s="407"/>
      <c r="K5" s="56">
        <v>1</v>
      </c>
    </row>
    <row r="6" spans="1:11" ht="20.25">
      <c r="A6" s="408" t="s">
        <v>39</v>
      </c>
      <c r="B6" s="408"/>
      <c r="C6" s="168"/>
      <c r="D6" s="168"/>
      <c r="E6" s="168"/>
      <c r="F6" s="168"/>
      <c r="G6" s="168"/>
      <c r="H6" s="168"/>
      <c r="I6" s="168"/>
      <c r="J6" s="168"/>
      <c r="K6" s="56">
        <v>1</v>
      </c>
    </row>
    <row r="7" spans="1:11" ht="20.25">
      <c r="A7" s="409" t="s">
        <v>1</v>
      </c>
      <c r="B7" s="409"/>
      <c r="C7" s="168"/>
      <c r="D7" s="168"/>
      <c r="E7" s="168"/>
      <c r="F7" s="168"/>
      <c r="G7" s="168"/>
      <c r="H7" s="168"/>
      <c r="I7" s="168"/>
      <c r="J7" s="168"/>
      <c r="K7" s="56">
        <v>1</v>
      </c>
    </row>
    <row r="8" spans="1:11" ht="16.5" customHeight="1">
      <c r="A8" s="169"/>
      <c r="B8" s="169"/>
      <c r="C8" s="169"/>
      <c r="D8" s="169"/>
      <c r="E8" s="169"/>
      <c r="F8" s="169"/>
      <c r="G8" s="169"/>
      <c r="H8" s="169"/>
      <c r="I8" s="170"/>
      <c r="J8" s="171" t="s">
        <v>24</v>
      </c>
      <c r="K8" s="56">
        <v>1</v>
      </c>
    </row>
    <row r="9" spans="1:11" ht="72.75" customHeight="1">
      <c r="A9" s="401" t="s">
        <v>7</v>
      </c>
      <c r="B9" s="401" t="s">
        <v>8</v>
      </c>
      <c r="C9" s="401" t="s">
        <v>32</v>
      </c>
      <c r="D9" s="412" t="s">
        <v>9</v>
      </c>
      <c r="E9" s="406" t="s">
        <v>35</v>
      </c>
      <c r="F9" s="410" t="s">
        <v>36</v>
      </c>
      <c r="G9" s="406" t="s">
        <v>25</v>
      </c>
      <c r="H9" s="406" t="s">
        <v>47</v>
      </c>
      <c r="I9" s="406" t="s">
        <v>48</v>
      </c>
      <c r="J9" s="406"/>
      <c r="K9" s="56">
        <v>1</v>
      </c>
    </row>
    <row r="10" spans="1:11" ht="117" customHeight="1">
      <c r="A10" s="402"/>
      <c r="B10" s="402"/>
      <c r="C10" s="402"/>
      <c r="D10" s="413"/>
      <c r="E10" s="406"/>
      <c r="F10" s="411"/>
      <c r="G10" s="406"/>
      <c r="H10" s="406"/>
      <c r="I10" s="172" t="s">
        <v>27</v>
      </c>
      <c r="J10" s="172" t="s">
        <v>33</v>
      </c>
      <c r="K10" s="57">
        <v>1</v>
      </c>
    </row>
    <row r="11" spans="1:18" s="41" customFormat="1" ht="20.25">
      <c r="A11" s="173" t="s">
        <v>61</v>
      </c>
      <c r="B11" s="173" t="s">
        <v>62</v>
      </c>
      <c r="C11" s="173" t="s">
        <v>63</v>
      </c>
      <c r="D11" s="174">
        <v>4</v>
      </c>
      <c r="E11" s="172">
        <v>5</v>
      </c>
      <c r="F11" s="175">
        <v>6</v>
      </c>
      <c r="G11" s="172">
        <v>7</v>
      </c>
      <c r="H11" s="172">
        <v>8</v>
      </c>
      <c r="I11" s="172">
        <v>9</v>
      </c>
      <c r="J11" s="172">
        <v>10</v>
      </c>
      <c r="K11" s="57">
        <v>1</v>
      </c>
      <c r="R11" s="45"/>
    </row>
    <row r="12" spans="1:10" s="151" customFormat="1" ht="70.5" customHeight="1">
      <c r="A12" s="176" t="s">
        <v>141</v>
      </c>
      <c r="B12" s="177"/>
      <c r="C12" s="178"/>
      <c r="D12" s="179" t="s">
        <v>142</v>
      </c>
      <c r="E12" s="179"/>
      <c r="F12" s="179"/>
      <c r="G12" s="180">
        <f aca="true" t="shared" si="0" ref="G12:G19">H12+I12</f>
        <v>1197688.68</v>
      </c>
      <c r="H12" s="180">
        <f aca="true" t="shared" si="1" ref="H12:J13">H13</f>
        <v>1197688.68</v>
      </c>
      <c r="I12" s="180">
        <f t="shared" si="1"/>
        <v>0</v>
      </c>
      <c r="J12" s="180">
        <f t="shared" si="1"/>
        <v>0</v>
      </c>
    </row>
    <row r="13" spans="1:10" s="151" customFormat="1" ht="66.75" customHeight="1" thickBot="1">
      <c r="A13" s="271" t="s">
        <v>143</v>
      </c>
      <c r="B13" s="272"/>
      <c r="C13" s="181"/>
      <c r="D13" s="182" t="s">
        <v>142</v>
      </c>
      <c r="E13" s="182"/>
      <c r="F13" s="182"/>
      <c r="G13" s="183">
        <f t="shared" si="0"/>
        <v>1197688.68</v>
      </c>
      <c r="H13" s="183">
        <f>H14+H15+H16+H20+H21</f>
        <v>1197688.68</v>
      </c>
      <c r="I13" s="183">
        <f t="shared" si="1"/>
        <v>0</v>
      </c>
      <c r="J13" s="183">
        <f t="shared" si="1"/>
        <v>0</v>
      </c>
    </row>
    <row r="14" spans="1:14" s="149" customFormat="1" ht="145.5" customHeight="1">
      <c r="A14" s="403" t="s">
        <v>144</v>
      </c>
      <c r="B14" s="404" t="s">
        <v>114</v>
      </c>
      <c r="C14" s="404" t="s">
        <v>115</v>
      </c>
      <c r="D14" s="389" t="s">
        <v>66</v>
      </c>
      <c r="E14" s="184" t="s">
        <v>146</v>
      </c>
      <c r="F14" s="184" t="s">
        <v>148</v>
      </c>
      <c r="G14" s="185">
        <f t="shared" si="0"/>
        <v>777878</v>
      </c>
      <c r="H14" s="186">
        <v>777878</v>
      </c>
      <c r="I14" s="187"/>
      <c r="J14" s="188"/>
      <c r="K14" s="150" t="s">
        <v>145</v>
      </c>
      <c r="N14" s="237"/>
    </row>
    <row r="15" spans="1:14" s="149" customFormat="1" ht="129" customHeight="1">
      <c r="A15" s="403"/>
      <c r="B15" s="404"/>
      <c r="C15" s="404"/>
      <c r="D15" s="390"/>
      <c r="E15" s="236" t="s">
        <v>170</v>
      </c>
      <c r="F15" s="236" t="s">
        <v>181</v>
      </c>
      <c r="G15" s="203">
        <f t="shared" si="0"/>
        <v>2000</v>
      </c>
      <c r="H15" s="233">
        <v>2000</v>
      </c>
      <c r="I15" s="234"/>
      <c r="J15" s="235"/>
      <c r="K15" s="150"/>
      <c r="N15" s="232"/>
    </row>
    <row r="16" spans="1:14" s="149" customFormat="1" ht="129" customHeight="1">
      <c r="A16" s="403"/>
      <c r="B16" s="404"/>
      <c r="C16" s="404"/>
      <c r="D16" s="390"/>
      <c r="E16" s="236" t="s">
        <v>179</v>
      </c>
      <c r="F16" s="236" t="s">
        <v>181</v>
      </c>
      <c r="G16" s="203">
        <f t="shared" si="0"/>
        <v>82810.68</v>
      </c>
      <c r="H16" s="233">
        <v>82810.68</v>
      </c>
      <c r="I16" s="234"/>
      <c r="J16" s="235"/>
      <c r="K16" s="150"/>
      <c r="N16" s="237"/>
    </row>
    <row r="17" spans="1:18" ht="36.75" customHeight="1" hidden="1">
      <c r="A17" s="403"/>
      <c r="B17" s="404"/>
      <c r="C17" s="404"/>
      <c r="D17" s="390"/>
      <c r="E17" s="191"/>
      <c r="F17" s="192"/>
      <c r="G17" s="203">
        <f t="shared" si="0"/>
        <v>0</v>
      </c>
      <c r="H17" s="193">
        <f aca="true" t="shared" si="2" ref="H17:J18">H18</f>
        <v>0</v>
      </c>
      <c r="I17" s="193">
        <f t="shared" si="2"/>
        <v>0</v>
      </c>
      <c r="J17" s="193">
        <f t="shared" si="2"/>
        <v>0</v>
      </c>
      <c r="K17" s="56">
        <f>SUM(G17:H17)</f>
        <v>0</v>
      </c>
      <c r="L17" s="32">
        <f aca="true" t="shared" si="3" ref="L17:L24">G17-H17-I17</f>
        <v>0</v>
      </c>
      <c r="M17" s="32">
        <f aca="true" t="shared" si="4" ref="M17:M24">G17-I17-H17</f>
        <v>0</v>
      </c>
      <c r="N17" s="32"/>
      <c r="R17" s="45"/>
    </row>
    <row r="18" spans="1:18" ht="40.5" customHeight="1" hidden="1" thickBot="1">
      <c r="A18" s="403"/>
      <c r="B18" s="404"/>
      <c r="C18" s="404"/>
      <c r="D18" s="390"/>
      <c r="E18" s="191"/>
      <c r="F18" s="192"/>
      <c r="G18" s="203">
        <f t="shared" si="0"/>
        <v>0</v>
      </c>
      <c r="H18" s="193">
        <f t="shared" si="2"/>
        <v>0</v>
      </c>
      <c r="I18" s="193">
        <f t="shared" si="2"/>
        <v>0</v>
      </c>
      <c r="J18" s="193">
        <f t="shared" si="2"/>
        <v>0</v>
      </c>
      <c r="K18" s="56">
        <f>SUM(G18:H18)</f>
        <v>0</v>
      </c>
      <c r="L18" s="32">
        <f t="shared" si="3"/>
        <v>0</v>
      </c>
      <c r="M18" s="32">
        <f t="shared" si="4"/>
        <v>0</v>
      </c>
      <c r="R18" s="45"/>
    </row>
    <row r="19" spans="1:18" ht="101.25" customHeight="1" hidden="1">
      <c r="A19" s="403"/>
      <c r="B19" s="404"/>
      <c r="C19" s="404"/>
      <c r="D19" s="390"/>
      <c r="E19" s="194" t="s">
        <v>40</v>
      </c>
      <c r="F19" s="195" t="s">
        <v>41</v>
      </c>
      <c r="G19" s="203">
        <f t="shared" si="0"/>
        <v>0</v>
      </c>
      <c r="H19" s="196"/>
      <c r="I19" s="196"/>
      <c r="J19" s="196"/>
      <c r="K19" s="56">
        <f>SUM(G19:H19)</f>
        <v>0</v>
      </c>
      <c r="L19" s="32">
        <f t="shared" si="3"/>
        <v>0</v>
      </c>
      <c r="M19" s="32">
        <f t="shared" si="4"/>
        <v>0</v>
      </c>
      <c r="R19" s="45"/>
    </row>
    <row r="20" spans="1:21" ht="113.25" customHeight="1">
      <c r="A20" s="403"/>
      <c r="B20" s="404"/>
      <c r="C20" s="404"/>
      <c r="D20" s="390"/>
      <c r="E20" s="194" t="s">
        <v>192</v>
      </c>
      <c r="F20" s="202" t="s">
        <v>197</v>
      </c>
      <c r="G20" s="203">
        <f>H20+I20</f>
        <v>91000</v>
      </c>
      <c r="H20" s="196">
        <v>91000</v>
      </c>
      <c r="I20" s="196"/>
      <c r="J20" s="196"/>
      <c r="L20" s="32"/>
      <c r="M20" s="32"/>
      <c r="N20" s="297"/>
      <c r="O20" s="298"/>
      <c r="P20" s="299"/>
      <c r="Q20" s="300"/>
      <c r="R20" s="296"/>
      <c r="S20" s="30"/>
      <c r="T20" s="30"/>
      <c r="U20" s="30"/>
    </row>
    <row r="21" spans="1:18" ht="114.75" customHeight="1">
      <c r="A21" s="403"/>
      <c r="B21" s="404"/>
      <c r="C21" s="404"/>
      <c r="D21" s="391"/>
      <c r="E21" s="194" t="s">
        <v>200</v>
      </c>
      <c r="F21" s="202" t="s">
        <v>196</v>
      </c>
      <c r="G21" s="203">
        <f>H21+I21</f>
        <v>244000</v>
      </c>
      <c r="H21" s="196">
        <v>244000</v>
      </c>
      <c r="I21" s="196"/>
      <c r="J21" s="196"/>
      <c r="L21" s="32"/>
      <c r="M21" s="32"/>
      <c r="R21" s="45"/>
    </row>
    <row r="22" spans="1:18" ht="69.75" customHeight="1">
      <c r="A22" s="197" t="s">
        <v>78</v>
      </c>
      <c r="B22" s="197"/>
      <c r="C22" s="197"/>
      <c r="D22" s="190" t="s">
        <v>49</v>
      </c>
      <c r="E22" s="191"/>
      <c r="F22" s="192"/>
      <c r="G22" s="198">
        <f>G23</f>
        <v>1991698.17</v>
      </c>
      <c r="H22" s="198">
        <f>H23</f>
        <v>486195.17</v>
      </c>
      <c r="I22" s="198">
        <f>I23</f>
        <v>1505503</v>
      </c>
      <c r="J22" s="198">
        <f>J23</f>
        <v>1505503</v>
      </c>
      <c r="K22" s="56">
        <f aca="true" t="shared" si="5" ref="K22:K79">SUM(G22:H22)</f>
        <v>2477893.34</v>
      </c>
      <c r="L22" s="32">
        <f t="shared" si="3"/>
        <v>0</v>
      </c>
      <c r="M22" s="32">
        <f t="shared" si="4"/>
        <v>0</v>
      </c>
      <c r="R22" s="45"/>
    </row>
    <row r="23" spans="1:18" ht="67.5" customHeight="1">
      <c r="A23" s="197" t="s">
        <v>77</v>
      </c>
      <c r="B23" s="197"/>
      <c r="C23" s="197"/>
      <c r="D23" s="190" t="s">
        <v>49</v>
      </c>
      <c r="E23" s="191"/>
      <c r="F23" s="192"/>
      <c r="G23" s="198">
        <f>SUM(G24:G61)</f>
        <v>1991698.17</v>
      </c>
      <c r="H23" s="198">
        <f>SUM(H24:H61)</f>
        <v>486195.17</v>
      </c>
      <c r="I23" s="198">
        <f>SUM(I24:I61)</f>
        <v>1505503</v>
      </c>
      <c r="J23" s="198">
        <f>SUM(J24:J61)</f>
        <v>1505503</v>
      </c>
      <c r="K23" s="56">
        <f t="shared" si="5"/>
        <v>2477893.34</v>
      </c>
      <c r="L23" s="32">
        <f t="shared" si="3"/>
        <v>0</v>
      </c>
      <c r="M23" s="32">
        <f t="shared" si="4"/>
        <v>0</v>
      </c>
      <c r="R23" s="45"/>
    </row>
    <row r="24" spans="1:18" ht="20.25" hidden="1">
      <c r="A24" s="199" t="s">
        <v>79</v>
      </c>
      <c r="B24" s="199" t="s">
        <v>80</v>
      </c>
      <c r="C24" s="199" t="s">
        <v>115</v>
      </c>
      <c r="D24" s="200" t="s">
        <v>54</v>
      </c>
      <c r="E24" s="201"/>
      <c r="F24" s="202"/>
      <c r="G24" s="203">
        <f>I24+H24</f>
        <v>0</v>
      </c>
      <c r="H24" s="203"/>
      <c r="I24" s="203"/>
      <c r="J24" s="203"/>
      <c r="K24" s="56">
        <f t="shared" si="5"/>
        <v>0</v>
      </c>
      <c r="L24" s="32">
        <f t="shared" si="3"/>
        <v>0</v>
      </c>
      <c r="M24" s="32">
        <f t="shared" si="4"/>
        <v>0</v>
      </c>
      <c r="R24" s="45"/>
    </row>
    <row r="25" spans="1:11" s="8" customFormat="1" ht="60.75" hidden="1">
      <c r="A25" s="199" t="s">
        <v>81</v>
      </c>
      <c r="B25" s="199" t="s">
        <v>116</v>
      </c>
      <c r="C25" s="199" t="s">
        <v>114</v>
      </c>
      <c r="D25" s="204" t="s">
        <v>82</v>
      </c>
      <c r="E25" s="205"/>
      <c r="F25" s="206"/>
      <c r="G25" s="203">
        <f aca="true" t="shared" si="6" ref="G25:G75">I25+H25</f>
        <v>0</v>
      </c>
      <c r="H25" s="203"/>
      <c r="I25" s="203"/>
      <c r="J25" s="203"/>
      <c r="K25" s="56">
        <f t="shared" si="5"/>
        <v>0</v>
      </c>
    </row>
    <row r="26" spans="1:18" s="8" customFormat="1" ht="141.75" hidden="1">
      <c r="A26" s="199" t="s">
        <v>110</v>
      </c>
      <c r="B26" s="199" t="s">
        <v>60</v>
      </c>
      <c r="C26" s="199" t="s">
        <v>114</v>
      </c>
      <c r="D26" s="204" t="s">
        <v>109</v>
      </c>
      <c r="E26" s="205"/>
      <c r="F26" s="206"/>
      <c r="G26" s="203">
        <f t="shared" si="6"/>
        <v>0</v>
      </c>
      <c r="H26" s="203"/>
      <c r="I26" s="203"/>
      <c r="J26" s="203"/>
      <c r="K26" s="56">
        <f t="shared" si="5"/>
        <v>0</v>
      </c>
      <c r="R26" s="45"/>
    </row>
    <row r="27" spans="1:18" s="8" customFormat="1" ht="303.75" hidden="1">
      <c r="A27" s="199" t="s">
        <v>89</v>
      </c>
      <c r="B27" s="199" t="s">
        <v>90</v>
      </c>
      <c r="C27" s="199" t="s">
        <v>114</v>
      </c>
      <c r="D27" s="204" t="s">
        <v>91</v>
      </c>
      <c r="E27" s="207"/>
      <c r="F27" s="208"/>
      <c r="G27" s="203">
        <f t="shared" si="6"/>
        <v>0</v>
      </c>
      <c r="H27" s="209"/>
      <c r="I27" s="209"/>
      <c r="J27" s="209"/>
      <c r="K27" s="56">
        <f t="shared" si="5"/>
        <v>0</v>
      </c>
      <c r="L27" s="17">
        <f>G27-H27-I27</f>
        <v>0</v>
      </c>
      <c r="M27" s="17">
        <f>G27-I27-H27</f>
        <v>0</v>
      </c>
      <c r="R27" s="45"/>
    </row>
    <row r="28" spans="1:18" ht="162" hidden="1">
      <c r="A28" s="199" t="s">
        <v>86</v>
      </c>
      <c r="B28" s="199" t="s">
        <v>87</v>
      </c>
      <c r="C28" s="199" t="s">
        <v>114</v>
      </c>
      <c r="D28" s="204" t="s">
        <v>88</v>
      </c>
      <c r="E28" s="207"/>
      <c r="F28" s="208"/>
      <c r="G28" s="203">
        <f t="shared" si="6"/>
        <v>0</v>
      </c>
      <c r="H28" s="209"/>
      <c r="I28" s="209"/>
      <c r="J28" s="209"/>
      <c r="K28" s="56">
        <f t="shared" si="5"/>
        <v>0</v>
      </c>
      <c r="M28" s="32">
        <f>G28-I28-H28</f>
        <v>0</v>
      </c>
      <c r="R28" s="45"/>
    </row>
    <row r="29" spans="1:18" s="8" customFormat="1" ht="409.5" hidden="1">
      <c r="A29" s="199" t="s">
        <v>83</v>
      </c>
      <c r="B29" s="199" t="s">
        <v>84</v>
      </c>
      <c r="C29" s="199" t="s">
        <v>114</v>
      </c>
      <c r="D29" s="210" t="s">
        <v>85</v>
      </c>
      <c r="E29" s="201"/>
      <c r="F29" s="202"/>
      <c r="G29" s="203">
        <f t="shared" si="6"/>
        <v>0</v>
      </c>
      <c r="H29" s="203"/>
      <c r="I29" s="203"/>
      <c r="J29" s="203"/>
      <c r="K29" s="56">
        <f t="shared" si="5"/>
        <v>0</v>
      </c>
      <c r="R29" s="45"/>
    </row>
    <row r="30" spans="1:18" ht="409.5" hidden="1">
      <c r="A30" s="211" t="s">
        <v>104</v>
      </c>
      <c r="B30" s="211" t="s">
        <v>103</v>
      </c>
      <c r="C30" s="211" t="s">
        <v>114</v>
      </c>
      <c r="D30" s="212" t="s">
        <v>105</v>
      </c>
      <c r="E30" s="213"/>
      <c r="F30" s="214"/>
      <c r="G30" s="203">
        <f t="shared" si="6"/>
        <v>0</v>
      </c>
      <c r="H30" s="215"/>
      <c r="I30" s="215"/>
      <c r="J30" s="215"/>
      <c r="K30" s="56">
        <f t="shared" si="5"/>
        <v>0</v>
      </c>
      <c r="L30" s="32">
        <f>G30-H30-I30</f>
        <v>0</v>
      </c>
      <c r="M30" s="32">
        <f>G30-I30-H30</f>
        <v>0</v>
      </c>
      <c r="R30" s="45"/>
    </row>
    <row r="31" spans="1:18" ht="405" hidden="1">
      <c r="A31" s="216" t="s">
        <v>98</v>
      </c>
      <c r="B31" s="216" t="s">
        <v>96</v>
      </c>
      <c r="C31" s="216" t="s">
        <v>114</v>
      </c>
      <c r="D31" s="217" t="s">
        <v>97</v>
      </c>
      <c r="E31" s="207"/>
      <c r="F31" s="208"/>
      <c r="G31" s="203">
        <f t="shared" si="6"/>
        <v>0</v>
      </c>
      <c r="H31" s="209"/>
      <c r="I31" s="209"/>
      <c r="J31" s="209"/>
      <c r="K31" s="56">
        <f t="shared" si="5"/>
        <v>0</v>
      </c>
      <c r="L31" s="32">
        <f>G31-H31-I31</f>
        <v>0</v>
      </c>
      <c r="M31" s="32">
        <f>G31-I31-H31</f>
        <v>0</v>
      </c>
      <c r="R31" s="45"/>
    </row>
    <row r="32" spans="1:18" ht="101.25" hidden="1">
      <c r="A32" s="216" t="s">
        <v>106</v>
      </c>
      <c r="B32" s="216" t="s">
        <v>71</v>
      </c>
      <c r="C32" s="216" t="s">
        <v>114</v>
      </c>
      <c r="D32" s="217" t="s">
        <v>72</v>
      </c>
      <c r="E32" s="218"/>
      <c r="F32" s="219"/>
      <c r="G32" s="203">
        <f t="shared" si="6"/>
        <v>0</v>
      </c>
      <c r="H32" s="209"/>
      <c r="I32" s="209"/>
      <c r="J32" s="209"/>
      <c r="K32" s="56">
        <f t="shared" si="5"/>
        <v>0</v>
      </c>
      <c r="L32" s="32">
        <f>G32-H32-I32</f>
        <v>0</v>
      </c>
      <c r="M32" s="32">
        <f>G32-I32-H32</f>
        <v>0</v>
      </c>
      <c r="R32" s="45"/>
    </row>
    <row r="33" spans="1:11" s="8" customFormat="1" ht="121.5" hidden="1">
      <c r="A33" s="220" t="s">
        <v>93</v>
      </c>
      <c r="B33" s="220" t="s">
        <v>94</v>
      </c>
      <c r="C33" s="220" t="s">
        <v>114</v>
      </c>
      <c r="D33" s="221" t="s">
        <v>95</v>
      </c>
      <c r="E33" s="222"/>
      <c r="F33" s="223"/>
      <c r="G33" s="203">
        <f t="shared" si="6"/>
        <v>0</v>
      </c>
      <c r="H33" s="209"/>
      <c r="I33" s="209"/>
      <c r="J33" s="209"/>
      <c r="K33" s="56">
        <f t="shared" si="5"/>
        <v>0</v>
      </c>
    </row>
    <row r="34" spans="1:18" ht="409.5" hidden="1">
      <c r="A34" s="224">
        <v>3719610</v>
      </c>
      <c r="B34" s="224">
        <v>9610</v>
      </c>
      <c r="C34" s="220" t="s">
        <v>114</v>
      </c>
      <c r="D34" s="225" t="s">
        <v>108</v>
      </c>
      <c r="E34" s="222"/>
      <c r="F34" s="223"/>
      <c r="G34" s="203">
        <f t="shared" si="6"/>
        <v>0</v>
      </c>
      <c r="H34" s="209"/>
      <c r="I34" s="209"/>
      <c r="J34" s="209"/>
      <c r="K34" s="56">
        <f t="shared" si="5"/>
        <v>0</v>
      </c>
      <c r="L34" s="32">
        <f>G34-H34-I34</f>
        <v>0</v>
      </c>
      <c r="M34" s="32">
        <f>G34-I34-H34</f>
        <v>0</v>
      </c>
      <c r="R34" s="45"/>
    </row>
    <row r="35" spans="1:18" ht="141.75" hidden="1">
      <c r="A35" s="216" t="s">
        <v>101</v>
      </c>
      <c r="B35" s="216" t="s">
        <v>100</v>
      </c>
      <c r="C35" s="216" t="s">
        <v>114</v>
      </c>
      <c r="D35" s="217" t="s">
        <v>102</v>
      </c>
      <c r="E35" s="218"/>
      <c r="F35" s="219"/>
      <c r="G35" s="203">
        <f t="shared" si="6"/>
        <v>0</v>
      </c>
      <c r="H35" s="209"/>
      <c r="I35" s="209"/>
      <c r="J35" s="209"/>
      <c r="K35" s="56">
        <f t="shared" si="5"/>
        <v>0</v>
      </c>
      <c r="L35" s="32">
        <f>G35-H35-I35</f>
        <v>0</v>
      </c>
      <c r="M35" s="32">
        <f>G35-I35-H35</f>
        <v>0</v>
      </c>
      <c r="R35" s="45"/>
    </row>
    <row r="36" spans="1:11" s="8" customFormat="1" ht="60.75" hidden="1">
      <c r="A36" s="216" t="s">
        <v>111</v>
      </c>
      <c r="B36" s="216" t="s">
        <v>112</v>
      </c>
      <c r="C36" s="216" t="s">
        <v>114</v>
      </c>
      <c r="D36" s="217" t="s">
        <v>113</v>
      </c>
      <c r="E36" s="218"/>
      <c r="F36" s="219"/>
      <c r="G36" s="203">
        <f t="shared" si="6"/>
        <v>0</v>
      </c>
      <c r="H36" s="209"/>
      <c r="I36" s="209"/>
      <c r="J36" s="209"/>
      <c r="K36" s="56">
        <f t="shared" si="5"/>
        <v>0</v>
      </c>
    </row>
    <row r="37" spans="1:14" s="8" customFormat="1" ht="119.25" customHeight="1">
      <c r="A37" s="392" t="s">
        <v>107</v>
      </c>
      <c r="B37" s="392" t="s">
        <v>67</v>
      </c>
      <c r="C37" s="392" t="s">
        <v>114</v>
      </c>
      <c r="D37" s="394" t="s">
        <v>73</v>
      </c>
      <c r="E37" s="201" t="s">
        <v>50</v>
      </c>
      <c r="F37" s="195" t="s">
        <v>165</v>
      </c>
      <c r="G37" s="203">
        <f t="shared" si="6"/>
        <v>1359186</v>
      </c>
      <c r="H37" s="209">
        <v>85498</v>
      </c>
      <c r="I37" s="209">
        <v>1273688</v>
      </c>
      <c r="J37" s="209">
        <f>I37</f>
        <v>1273688</v>
      </c>
      <c r="K37" s="56">
        <f t="shared" si="5"/>
        <v>1444684</v>
      </c>
      <c r="N37" s="270"/>
    </row>
    <row r="38" spans="1:14" s="8" customFormat="1" ht="107.25" customHeight="1">
      <c r="A38" s="393"/>
      <c r="B38" s="393"/>
      <c r="C38" s="393"/>
      <c r="D38" s="391"/>
      <c r="E38" s="194" t="s">
        <v>179</v>
      </c>
      <c r="F38" s="195" t="s">
        <v>182</v>
      </c>
      <c r="G38" s="203">
        <f t="shared" si="6"/>
        <v>246815</v>
      </c>
      <c r="H38" s="209">
        <v>15000</v>
      </c>
      <c r="I38" s="209">
        <v>231815</v>
      </c>
      <c r="J38" s="209">
        <f>I38</f>
        <v>231815</v>
      </c>
      <c r="K38" s="56"/>
      <c r="N38" s="270"/>
    </row>
    <row r="39" spans="1:14" s="8" customFormat="1" ht="128.25" customHeight="1">
      <c r="A39" s="395" t="s">
        <v>92</v>
      </c>
      <c r="B39" s="395" t="s">
        <v>64</v>
      </c>
      <c r="C39" s="395" t="s">
        <v>114</v>
      </c>
      <c r="D39" s="398" t="s">
        <v>65</v>
      </c>
      <c r="E39" s="194" t="s">
        <v>42</v>
      </c>
      <c r="F39" s="195" t="s">
        <v>166</v>
      </c>
      <c r="G39" s="196">
        <f>+H39</f>
        <v>290697.17</v>
      </c>
      <c r="H39" s="309">
        <v>290697.17</v>
      </c>
      <c r="I39" s="209"/>
      <c r="J39" s="209"/>
      <c r="K39" s="56">
        <f t="shared" si="5"/>
        <v>581394.34</v>
      </c>
      <c r="N39" s="270"/>
    </row>
    <row r="40" spans="1:11" s="8" customFormat="1" ht="121.5" customHeight="1" hidden="1">
      <c r="A40" s="396"/>
      <c r="B40" s="396"/>
      <c r="C40" s="396"/>
      <c r="D40" s="399"/>
      <c r="E40" s="201" t="s">
        <v>40</v>
      </c>
      <c r="F40" s="202" t="s">
        <v>168</v>
      </c>
      <c r="G40" s="196">
        <f>+H40</f>
        <v>0</v>
      </c>
      <c r="H40" s="209"/>
      <c r="I40" s="209"/>
      <c r="J40" s="209"/>
      <c r="K40" s="56">
        <f t="shared" si="5"/>
        <v>0</v>
      </c>
    </row>
    <row r="41" spans="1:19" s="8" customFormat="1" ht="121.5" customHeight="1">
      <c r="A41" s="396"/>
      <c r="B41" s="396"/>
      <c r="C41" s="396"/>
      <c r="D41" s="399"/>
      <c r="E41" s="201" t="s">
        <v>184</v>
      </c>
      <c r="F41" s="202" t="s">
        <v>199</v>
      </c>
      <c r="G41" s="203">
        <f>I41+H41</f>
        <v>45000</v>
      </c>
      <c r="H41" s="209">
        <v>45000</v>
      </c>
      <c r="I41" s="209"/>
      <c r="J41" s="209"/>
      <c r="K41" s="56">
        <f t="shared" si="5"/>
        <v>90000</v>
      </c>
      <c r="N41" s="298"/>
      <c r="O41" s="298"/>
      <c r="P41" s="299"/>
      <c r="Q41" s="301"/>
      <c r="R41" s="301"/>
      <c r="S41" s="301"/>
    </row>
    <row r="42" spans="1:19" s="8" customFormat="1" ht="121.5" customHeight="1">
      <c r="A42" s="397"/>
      <c r="B42" s="397"/>
      <c r="C42" s="397"/>
      <c r="D42" s="400"/>
      <c r="E42" s="201" t="s">
        <v>183</v>
      </c>
      <c r="F42" s="202" t="s">
        <v>198</v>
      </c>
      <c r="G42" s="203">
        <f>I42+H42</f>
        <v>50000</v>
      </c>
      <c r="H42" s="209">
        <v>50000</v>
      </c>
      <c r="I42" s="209"/>
      <c r="J42" s="209"/>
      <c r="K42" s="56">
        <f t="shared" si="5"/>
        <v>100000</v>
      </c>
      <c r="N42" s="298"/>
      <c r="O42" s="298"/>
      <c r="P42" s="299"/>
      <c r="Q42" s="301"/>
      <c r="R42" s="301"/>
      <c r="S42" s="301"/>
    </row>
    <row r="43" spans="1:11" s="8" customFormat="1" ht="121.5" hidden="1">
      <c r="A43" s="216" t="s">
        <v>92</v>
      </c>
      <c r="B43" s="216" t="s">
        <v>64</v>
      </c>
      <c r="C43" s="216" t="s">
        <v>114</v>
      </c>
      <c r="D43" s="204" t="s">
        <v>65</v>
      </c>
      <c r="E43" s="201" t="s">
        <v>74</v>
      </c>
      <c r="F43" s="202"/>
      <c r="G43" s="203">
        <f t="shared" si="6"/>
        <v>0</v>
      </c>
      <c r="H43" s="209"/>
      <c r="I43" s="209"/>
      <c r="J43" s="209"/>
      <c r="K43" s="56">
        <f t="shared" si="5"/>
        <v>0</v>
      </c>
    </row>
    <row r="44" spans="1:11" s="8" customFormat="1" ht="101.25" hidden="1">
      <c r="A44" s="216" t="s">
        <v>92</v>
      </c>
      <c r="B44" s="216" t="s">
        <v>64</v>
      </c>
      <c r="C44" s="216" t="s">
        <v>114</v>
      </c>
      <c r="D44" s="204" t="s">
        <v>65</v>
      </c>
      <c r="E44" s="226" t="s">
        <v>23</v>
      </c>
      <c r="F44" s="227"/>
      <c r="G44" s="203">
        <f t="shared" si="6"/>
        <v>0</v>
      </c>
      <c r="H44" s="209"/>
      <c r="I44" s="209"/>
      <c r="J44" s="209"/>
      <c r="K44" s="56">
        <f t="shared" si="5"/>
        <v>0</v>
      </c>
    </row>
    <row r="45" spans="1:11" s="8" customFormat="1" ht="20.25" hidden="1">
      <c r="A45" s="216"/>
      <c r="B45" s="216"/>
      <c r="C45" s="216"/>
      <c r="D45" s="204"/>
      <c r="E45" s="218"/>
      <c r="F45" s="219"/>
      <c r="G45" s="203">
        <f t="shared" si="6"/>
        <v>0</v>
      </c>
      <c r="H45" s="209"/>
      <c r="I45" s="209"/>
      <c r="J45" s="209"/>
      <c r="K45" s="56">
        <f t="shared" si="5"/>
        <v>0</v>
      </c>
    </row>
    <row r="46" spans="1:11" s="8" customFormat="1" ht="20.25" hidden="1">
      <c r="A46" s="216"/>
      <c r="B46" s="216"/>
      <c r="C46" s="216"/>
      <c r="D46" s="204"/>
      <c r="E46" s="218"/>
      <c r="F46" s="219"/>
      <c r="G46" s="203">
        <f t="shared" si="6"/>
        <v>0</v>
      </c>
      <c r="H46" s="209"/>
      <c r="I46" s="209"/>
      <c r="J46" s="209"/>
      <c r="K46" s="56">
        <f t="shared" si="5"/>
        <v>0</v>
      </c>
    </row>
    <row r="47" spans="1:11" s="8" customFormat="1" ht="20.25" hidden="1">
      <c r="A47" s="216"/>
      <c r="B47" s="216"/>
      <c r="C47" s="216"/>
      <c r="D47" s="204"/>
      <c r="E47" s="218"/>
      <c r="F47" s="219"/>
      <c r="G47" s="203">
        <f t="shared" si="6"/>
        <v>0</v>
      </c>
      <c r="H47" s="209"/>
      <c r="I47" s="209"/>
      <c r="J47" s="209"/>
      <c r="K47" s="56">
        <f t="shared" si="5"/>
        <v>0</v>
      </c>
    </row>
    <row r="48" spans="1:11" s="8" customFormat="1" ht="20.25" hidden="1">
      <c r="A48" s="216"/>
      <c r="B48" s="216"/>
      <c r="C48" s="216"/>
      <c r="D48" s="204"/>
      <c r="E48" s="218"/>
      <c r="F48" s="219"/>
      <c r="G48" s="203">
        <f t="shared" si="6"/>
        <v>0</v>
      </c>
      <c r="H48" s="209"/>
      <c r="I48" s="209"/>
      <c r="J48" s="209"/>
      <c r="K48" s="56">
        <f t="shared" si="5"/>
        <v>0</v>
      </c>
    </row>
    <row r="49" spans="1:11" s="8" customFormat="1" ht="20.25" hidden="1">
      <c r="A49" s="216"/>
      <c r="B49" s="216"/>
      <c r="C49" s="216"/>
      <c r="D49" s="204"/>
      <c r="E49" s="218"/>
      <c r="F49" s="219"/>
      <c r="G49" s="203">
        <f t="shared" si="6"/>
        <v>0</v>
      </c>
      <c r="H49" s="209"/>
      <c r="I49" s="209"/>
      <c r="J49" s="209"/>
      <c r="K49" s="56">
        <f t="shared" si="5"/>
        <v>0</v>
      </c>
    </row>
    <row r="50" spans="1:18" ht="20.25" hidden="1">
      <c r="A50" s="216"/>
      <c r="B50" s="216"/>
      <c r="C50" s="216"/>
      <c r="D50" s="204"/>
      <c r="E50" s="218"/>
      <c r="F50" s="219"/>
      <c r="G50" s="203">
        <f t="shared" si="6"/>
        <v>0</v>
      </c>
      <c r="H50" s="209"/>
      <c r="I50" s="209"/>
      <c r="J50" s="209"/>
      <c r="K50" s="56">
        <f t="shared" si="5"/>
        <v>0</v>
      </c>
      <c r="L50" s="32">
        <f>G50-H50-I50</f>
        <v>0</v>
      </c>
      <c r="M50" s="32">
        <f>G50-I50-H50</f>
        <v>0</v>
      </c>
      <c r="R50" s="45"/>
    </row>
    <row r="51" spans="1:18" s="8" customFormat="1" ht="20.25" hidden="1">
      <c r="A51" s="216"/>
      <c r="B51" s="216"/>
      <c r="C51" s="216"/>
      <c r="D51" s="204"/>
      <c r="E51" s="218"/>
      <c r="F51" s="219"/>
      <c r="G51" s="203">
        <f t="shared" si="6"/>
        <v>0</v>
      </c>
      <c r="H51" s="209"/>
      <c r="I51" s="209"/>
      <c r="J51" s="209"/>
      <c r="K51" s="56">
        <f t="shared" si="5"/>
        <v>0</v>
      </c>
      <c r="M51" s="17">
        <f aca="true" t="shared" si="7" ref="M51:M56">G51-I51-H51</f>
        <v>0</v>
      </c>
      <c r="R51" s="45"/>
    </row>
    <row r="52" spans="1:18" s="8" customFormat="1" ht="20.25" hidden="1">
      <c r="A52" s="216"/>
      <c r="B52" s="216"/>
      <c r="C52" s="216"/>
      <c r="D52" s="204"/>
      <c r="E52" s="218"/>
      <c r="F52" s="219"/>
      <c r="G52" s="203">
        <f t="shared" si="6"/>
        <v>0</v>
      </c>
      <c r="H52" s="209"/>
      <c r="I52" s="209"/>
      <c r="J52" s="209"/>
      <c r="K52" s="56">
        <f t="shared" si="5"/>
        <v>0</v>
      </c>
      <c r="M52" s="17">
        <f t="shared" si="7"/>
        <v>0</v>
      </c>
      <c r="R52" s="45"/>
    </row>
    <row r="53" spans="1:18" s="8" customFormat="1" ht="20.25" hidden="1">
      <c r="A53" s="216"/>
      <c r="B53" s="216"/>
      <c r="C53" s="216"/>
      <c r="D53" s="204"/>
      <c r="E53" s="218"/>
      <c r="F53" s="219"/>
      <c r="G53" s="203">
        <f t="shared" si="6"/>
        <v>0</v>
      </c>
      <c r="H53" s="209"/>
      <c r="I53" s="209"/>
      <c r="J53" s="209"/>
      <c r="K53" s="56">
        <f t="shared" si="5"/>
        <v>0</v>
      </c>
      <c r="M53" s="17">
        <f t="shared" si="7"/>
        <v>0</v>
      </c>
      <c r="R53" s="45"/>
    </row>
    <row r="54" spans="1:18" s="8" customFormat="1" ht="20.25" hidden="1">
      <c r="A54" s="216"/>
      <c r="B54" s="216"/>
      <c r="C54" s="216"/>
      <c r="D54" s="204"/>
      <c r="E54" s="218"/>
      <c r="F54" s="219"/>
      <c r="G54" s="203">
        <f t="shared" si="6"/>
        <v>0</v>
      </c>
      <c r="H54" s="209"/>
      <c r="I54" s="209"/>
      <c r="J54" s="209"/>
      <c r="K54" s="56">
        <f t="shared" si="5"/>
        <v>0</v>
      </c>
      <c r="M54" s="17">
        <f t="shared" si="7"/>
        <v>0</v>
      </c>
      <c r="R54" s="45"/>
    </row>
    <row r="55" spans="1:13" s="8" customFormat="1" ht="20.25" hidden="1">
      <c r="A55" s="216"/>
      <c r="B55" s="216"/>
      <c r="C55" s="216"/>
      <c r="D55" s="204"/>
      <c r="E55" s="218"/>
      <c r="F55" s="219"/>
      <c r="G55" s="203">
        <f t="shared" si="6"/>
        <v>0</v>
      </c>
      <c r="H55" s="209"/>
      <c r="I55" s="209"/>
      <c r="J55" s="209"/>
      <c r="K55" s="56">
        <f t="shared" si="5"/>
        <v>0</v>
      </c>
      <c r="M55" s="17">
        <f t="shared" si="7"/>
        <v>0</v>
      </c>
    </row>
    <row r="56" spans="1:13" s="8" customFormat="1" ht="20.25" hidden="1">
      <c r="A56" s="216"/>
      <c r="B56" s="216"/>
      <c r="C56" s="216"/>
      <c r="D56" s="204"/>
      <c r="E56" s="218"/>
      <c r="F56" s="219"/>
      <c r="G56" s="203">
        <f t="shared" si="6"/>
        <v>0</v>
      </c>
      <c r="H56" s="209"/>
      <c r="I56" s="209"/>
      <c r="J56" s="209"/>
      <c r="K56" s="56">
        <f t="shared" si="5"/>
        <v>0</v>
      </c>
      <c r="M56" s="17">
        <f t="shared" si="7"/>
        <v>0</v>
      </c>
    </row>
    <row r="57" spans="1:11" s="8" customFormat="1" ht="20.25" hidden="1">
      <c r="A57" s="216"/>
      <c r="B57" s="216"/>
      <c r="C57" s="216"/>
      <c r="D57" s="204"/>
      <c r="E57" s="218"/>
      <c r="F57" s="219"/>
      <c r="G57" s="203">
        <f t="shared" si="6"/>
        <v>0</v>
      </c>
      <c r="H57" s="209"/>
      <c r="I57" s="209"/>
      <c r="J57" s="209"/>
      <c r="K57" s="56">
        <f t="shared" si="5"/>
        <v>0</v>
      </c>
    </row>
    <row r="58" spans="1:11" s="8" customFormat="1" ht="20.25" hidden="1">
      <c r="A58" s="216"/>
      <c r="B58" s="216"/>
      <c r="C58" s="216"/>
      <c r="D58" s="204"/>
      <c r="E58" s="218"/>
      <c r="F58" s="219"/>
      <c r="G58" s="203">
        <f t="shared" si="6"/>
        <v>0</v>
      </c>
      <c r="H58" s="209"/>
      <c r="I58" s="209"/>
      <c r="J58" s="209"/>
      <c r="K58" s="56">
        <f t="shared" si="5"/>
        <v>0</v>
      </c>
    </row>
    <row r="59" spans="1:11" s="8" customFormat="1" ht="20.25" hidden="1">
      <c r="A59" s="216"/>
      <c r="B59" s="216"/>
      <c r="C59" s="216"/>
      <c r="D59" s="204"/>
      <c r="E59" s="218"/>
      <c r="F59" s="219"/>
      <c r="G59" s="203">
        <f t="shared" si="6"/>
        <v>0</v>
      </c>
      <c r="H59" s="209"/>
      <c r="I59" s="209"/>
      <c r="J59" s="209"/>
      <c r="K59" s="56">
        <f t="shared" si="5"/>
        <v>0</v>
      </c>
    </row>
    <row r="60" spans="1:11" s="8" customFormat="1" ht="20.25" hidden="1">
      <c r="A60" s="216"/>
      <c r="B60" s="216"/>
      <c r="C60" s="216"/>
      <c r="D60" s="204"/>
      <c r="E60" s="218"/>
      <c r="F60" s="219"/>
      <c r="G60" s="203">
        <f t="shared" si="6"/>
        <v>0</v>
      </c>
      <c r="H60" s="209"/>
      <c r="I60" s="209"/>
      <c r="J60" s="209"/>
      <c r="K60" s="56">
        <f t="shared" si="5"/>
        <v>0</v>
      </c>
    </row>
    <row r="61" spans="1:11" s="8" customFormat="1" ht="121.5" hidden="1">
      <c r="A61" s="216" t="s">
        <v>92</v>
      </c>
      <c r="B61" s="216" t="s">
        <v>64</v>
      </c>
      <c r="C61" s="216" t="s">
        <v>114</v>
      </c>
      <c r="D61" s="204" t="s">
        <v>65</v>
      </c>
      <c r="E61" s="228" t="s">
        <v>99</v>
      </c>
      <c r="F61" s="195" t="s">
        <v>0</v>
      </c>
      <c r="G61" s="203">
        <f t="shared" si="6"/>
        <v>0</v>
      </c>
      <c r="H61" s="209"/>
      <c r="I61" s="209"/>
      <c r="J61" s="209"/>
      <c r="K61" s="56">
        <f t="shared" si="5"/>
        <v>0</v>
      </c>
    </row>
    <row r="62" spans="1:11" s="8" customFormat="1" ht="20.25" hidden="1">
      <c r="A62" s="216"/>
      <c r="B62" s="216"/>
      <c r="C62" s="216"/>
      <c r="D62" s="204"/>
      <c r="E62" s="218"/>
      <c r="F62" s="219"/>
      <c r="G62" s="203">
        <f t="shared" si="6"/>
        <v>0</v>
      </c>
      <c r="H62" s="209"/>
      <c r="I62" s="209"/>
      <c r="J62" s="209"/>
      <c r="K62" s="56">
        <f t="shared" si="5"/>
        <v>0</v>
      </c>
    </row>
    <row r="63" spans="1:11" s="8" customFormat="1" ht="20.25" hidden="1">
      <c r="A63" s="216"/>
      <c r="B63" s="216"/>
      <c r="C63" s="216"/>
      <c r="D63" s="204"/>
      <c r="E63" s="218"/>
      <c r="F63" s="219"/>
      <c r="G63" s="203">
        <f t="shared" si="6"/>
        <v>0</v>
      </c>
      <c r="H63" s="209"/>
      <c r="I63" s="209"/>
      <c r="J63" s="209"/>
      <c r="K63" s="56">
        <f t="shared" si="5"/>
        <v>0</v>
      </c>
    </row>
    <row r="64" spans="1:11" s="8" customFormat="1" ht="20.25" hidden="1">
      <c r="A64" s="216"/>
      <c r="B64" s="216"/>
      <c r="C64" s="216"/>
      <c r="D64" s="204"/>
      <c r="E64" s="218"/>
      <c r="F64" s="219"/>
      <c r="G64" s="203">
        <f t="shared" si="6"/>
        <v>0</v>
      </c>
      <c r="H64" s="209"/>
      <c r="I64" s="209"/>
      <c r="J64" s="209"/>
      <c r="K64" s="56">
        <f t="shared" si="5"/>
        <v>0</v>
      </c>
    </row>
    <row r="65" spans="1:11" s="8" customFormat="1" ht="20.25" hidden="1">
      <c r="A65" s="216"/>
      <c r="B65" s="216"/>
      <c r="C65" s="216"/>
      <c r="D65" s="204"/>
      <c r="E65" s="218"/>
      <c r="F65" s="219"/>
      <c r="G65" s="203">
        <f t="shared" si="6"/>
        <v>0</v>
      </c>
      <c r="H65" s="209"/>
      <c r="I65" s="209"/>
      <c r="J65" s="209"/>
      <c r="K65" s="56">
        <f t="shared" si="5"/>
        <v>0</v>
      </c>
    </row>
    <row r="66" spans="1:11" s="8" customFormat="1" ht="20.25" hidden="1">
      <c r="A66" s="216"/>
      <c r="B66" s="216"/>
      <c r="C66" s="216"/>
      <c r="D66" s="204"/>
      <c r="E66" s="218"/>
      <c r="F66" s="219"/>
      <c r="G66" s="203">
        <f t="shared" si="6"/>
        <v>0</v>
      </c>
      <c r="H66" s="209"/>
      <c r="I66" s="209"/>
      <c r="J66" s="209"/>
      <c r="K66" s="56">
        <f t="shared" si="5"/>
        <v>0</v>
      </c>
    </row>
    <row r="67" spans="1:11" s="8" customFormat="1" ht="20.25" hidden="1">
      <c r="A67" s="216"/>
      <c r="B67" s="216"/>
      <c r="C67" s="216"/>
      <c r="D67" s="204"/>
      <c r="E67" s="218"/>
      <c r="F67" s="219"/>
      <c r="G67" s="203">
        <f t="shared" si="6"/>
        <v>0</v>
      </c>
      <c r="H67" s="209"/>
      <c r="I67" s="209"/>
      <c r="J67" s="209"/>
      <c r="K67" s="56">
        <f t="shared" si="5"/>
        <v>0</v>
      </c>
    </row>
    <row r="68" spans="1:11" s="8" customFormat="1" ht="20.25" hidden="1">
      <c r="A68" s="216"/>
      <c r="B68" s="216"/>
      <c r="C68" s="216"/>
      <c r="D68" s="204"/>
      <c r="E68" s="218"/>
      <c r="F68" s="219"/>
      <c r="G68" s="203">
        <f t="shared" si="6"/>
        <v>0</v>
      </c>
      <c r="H68" s="209"/>
      <c r="I68" s="209"/>
      <c r="J68" s="209"/>
      <c r="K68" s="56">
        <f t="shared" si="5"/>
        <v>0</v>
      </c>
    </row>
    <row r="69" spans="1:11" s="8" customFormat="1" ht="20.25" hidden="1">
      <c r="A69" s="216"/>
      <c r="B69" s="216"/>
      <c r="C69" s="216"/>
      <c r="D69" s="204"/>
      <c r="E69" s="218"/>
      <c r="F69" s="219"/>
      <c r="G69" s="203">
        <f t="shared" si="6"/>
        <v>0</v>
      </c>
      <c r="H69" s="209"/>
      <c r="I69" s="209"/>
      <c r="J69" s="209"/>
      <c r="K69" s="56">
        <f t="shared" si="5"/>
        <v>0</v>
      </c>
    </row>
    <row r="70" spans="1:11" s="8" customFormat="1" ht="20.25" hidden="1">
      <c r="A70" s="216"/>
      <c r="B70" s="216"/>
      <c r="C70" s="216"/>
      <c r="D70" s="204"/>
      <c r="E70" s="218"/>
      <c r="F70" s="219"/>
      <c r="G70" s="203">
        <f t="shared" si="6"/>
        <v>0</v>
      </c>
      <c r="H70" s="209"/>
      <c r="I70" s="209"/>
      <c r="J70" s="209"/>
      <c r="K70" s="56">
        <f t="shared" si="5"/>
        <v>0</v>
      </c>
    </row>
    <row r="71" spans="1:11" s="8" customFormat="1" ht="20.25" hidden="1">
      <c r="A71" s="216"/>
      <c r="B71" s="216"/>
      <c r="C71" s="216"/>
      <c r="D71" s="204"/>
      <c r="E71" s="218"/>
      <c r="F71" s="219"/>
      <c r="G71" s="203">
        <f t="shared" si="6"/>
        <v>0</v>
      </c>
      <c r="H71" s="209"/>
      <c r="I71" s="209"/>
      <c r="J71" s="209"/>
      <c r="K71" s="56">
        <f t="shared" si="5"/>
        <v>0</v>
      </c>
    </row>
    <row r="72" spans="1:11" s="8" customFormat="1" ht="20.25" hidden="1">
      <c r="A72" s="216"/>
      <c r="B72" s="216"/>
      <c r="C72" s="216"/>
      <c r="D72" s="204"/>
      <c r="E72" s="218"/>
      <c r="F72" s="219"/>
      <c r="G72" s="203">
        <f t="shared" si="6"/>
        <v>0</v>
      </c>
      <c r="H72" s="209"/>
      <c r="I72" s="209"/>
      <c r="J72" s="209"/>
      <c r="K72" s="56">
        <f t="shared" si="5"/>
        <v>0</v>
      </c>
    </row>
    <row r="73" spans="1:18" s="8" customFormat="1" ht="20.25" hidden="1">
      <c r="A73" s="216"/>
      <c r="B73" s="216"/>
      <c r="C73" s="216"/>
      <c r="D73" s="204"/>
      <c r="E73" s="218"/>
      <c r="F73" s="219"/>
      <c r="G73" s="203">
        <f t="shared" si="6"/>
        <v>0</v>
      </c>
      <c r="H73" s="209"/>
      <c r="I73" s="209"/>
      <c r="J73" s="209"/>
      <c r="K73" s="56">
        <f t="shared" si="5"/>
        <v>0</v>
      </c>
      <c r="R73" s="45"/>
    </row>
    <row r="74" spans="1:11" s="8" customFormat="1" ht="20.25" hidden="1">
      <c r="A74" s="216"/>
      <c r="B74" s="216"/>
      <c r="C74" s="216"/>
      <c r="D74" s="204"/>
      <c r="E74" s="218"/>
      <c r="F74" s="219"/>
      <c r="G74" s="203">
        <f t="shared" si="6"/>
        <v>0</v>
      </c>
      <c r="H74" s="209"/>
      <c r="I74" s="209"/>
      <c r="J74" s="209"/>
      <c r="K74" s="56">
        <f t="shared" si="5"/>
        <v>0</v>
      </c>
    </row>
    <row r="75" spans="1:11" s="8" customFormat="1" ht="20.25" hidden="1">
      <c r="A75" s="216"/>
      <c r="B75" s="216"/>
      <c r="C75" s="216"/>
      <c r="D75" s="204"/>
      <c r="E75" s="218"/>
      <c r="F75" s="219"/>
      <c r="G75" s="203">
        <f t="shared" si="6"/>
        <v>0</v>
      </c>
      <c r="H75" s="209"/>
      <c r="I75" s="209"/>
      <c r="J75" s="209"/>
      <c r="K75" s="56">
        <f t="shared" si="5"/>
        <v>0</v>
      </c>
    </row>
    <row r="76" spans="1:11" s="8" customFormat="1" ht="40.5" hidden="1">
      <c r="A76" s="189" t="s">
        <v>69</v>
      </c>
      <c r="B76" s="189"/>
      <c r="C76" s="189"/>
      <c r="D76" s="190" t="s">
        <v>45</v>
      </c>
      <c r="E76" s="191"/>
      <c r="F76" s="192"/>
      <c r="G76" s="193" t="e">
        <f>G77</f>
        <v>#REF!</v>
      </c>
      <c r="H76" s="193" t="e">
        <f>H77</f>
        <v>#REF!</v>
      </c>
      <c r="I76" s="193" t="e">
        <f>I77</f>
        <v>#REF!</v>
      </c>
      <c r="J76" s="193" t="e">
        <f>J77</f>
        <v>#REF!</v>
      </c>
      <c r="K76" s="56"/>
    </row>
    <row r="77" spans="1:11" s="8" customFormat="1" ht="40.5" hidden="1">
      <c r="A77" s="189" t="s">
        <v>70</v>
      </c>
      <c r="B77" s="189"/>
      <c r="C77" s="189"/>
      <c r="D77" s="190" t="s">
        <v>45</v>
      </c>
      <c r="E77" s="191"/>
      <c r="F77" s="192"/>
      <c r="G77" s="193" t="e">
        <f>#REF!+G78+G81+G79+G82+G80+G88</f>
        <v>#REF!</v>
      </c>
      <c r="H77" s="193" t="e">
        <f>#REF!+H78+H81+H79+H82+H80+H88</f>
        <v>#REF!</v>
      </c>
      <c r="I77" s="193" t="e">
        <f>#REF!+I78+I81+I79+I82+I80+I88</f>
        <v>#REF!</v>
      </c>
      <c r="J77" s="193" t="e">
        <f>#REF!+J78+J81+J79+J82+J80+J88</f>
        <v>#REF!</v>
      </c>
      <c r="K77" s="56"/>
    </row>
    <row r="78" spans="1:11" s="8" customFormat="1" ht="20.25">
      <c r="A78" s="197" t="s">
        <v>29</v>
      </c>
      <c r="B78" s="197" t="s">
        <v>29</v>
      </c>
      <c r="C78" s="197" t="s">
        <v>29</v>
      </c>
      <c r="D78" s="229" t="s">
        <v>34</v>
      </c>
      <c r="E78" s="230" t="s">
        <v>29</v>
      </c>
      <c r="F78" s="231" t="s">
        <v>29</v>
      </c>
      <c r="G78" s="193">
        <f>G17+G22+G12</f>
        <v>3189386.8499999996</v>
      </c>
      <c r="H78" s="193">
        <f>H17+H22+H12</f>
        <v>1683883.8499999999</v>
      </c>
      <c r="I78" s="193">
        <f>I17+I22+I12</f>
        <v>1505503</v>
      </c>
      <c r="J78" s="193">
        <f>J17+J22+J12</f>
        <v>1505503</v>
      </c>
      <c r="K78" s="56">
        <f t="shared" si="5"/>
        <v>4873270.699999999</v>
      </c>
    </row>
    <row r="79" spans="8:13" ht="12.75">
      <c r="H79" s="43"/>
      <c r="I79" s="43"/>
      <c r="J79" s="43"/>
      <c r="K79" s="56">
        <f t="shared" si="5"/>
        <v>0</v>
      </c>
      <c r="M79" s="32"/>
    </row>
    <row r="80" spans="8:13" ht="12.75">
      <c r="H80" s="43"/>
      <c r="I80" s="43"/>
      <c r="J80" s="43"/>
      <c r="K80" s="56">
        <v>1</v>
      </c>
      <c r="M80" s="32"/>
    </row>
    <row r="81" spans="1:255" ht="19.5" customHeight="1">
      <c r="A81" s="23" t="s">
        <v>43</v>
      </c>
      <c r="B81" s="24"/>
      <c r="C81" s="25"/>
      <c r="E81" s="4"/>
      <c r="F81" s="4"/>
      <c r="G81" s="4"/>
      <c r="H81" s="5"/>
      <c r="I81" s="23" t="s">
        <v>44</v>
      </c>
      <c r="J81" s="23"/>
      <c r="K81" s="56">
        <v>1</v>
      </c>
      <c r="L81" s="23"/>
      <c r="M81" s="32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8:10" s="8" customFormat="1" ht="12.75">
      <c r="H82" s="11"/>
      <c r="I82" s="11"/>
      <c r="J82" s="11"/>
    </row>
    <row r="83" spans="8:10" s="8" customFormat="1" ht="12.75">
      <c r="H83" s="11"/>
      <c r="I83" s="11"/>
      <c r="J83" s="11"/>
    </row>
    <row r="84" spans="8:10" s="8" customFormat="1" ht="12.75">
      <c r="H84" s="11"/>
      <c r="I84" s="11"/>
      <c r="J84" s="11"/>
    </row>
    <row r="85" spans="8:10" s="8" customFormat="1" ht="12.75">
      <c r="H85" s="11"/>
      <c r="I85" s="11"/>
      <c r="J85" s="11"/>
    </row>
    <row r="86" spans="8:10" s="8" customFormat="1" ht="12.75">
      <c r="H86" s="11"/>
      <c r="I86" s="11"/>
      <c r="J86" s="11"/>
    </row>
    <row r="87" spans="8:10" s="8" customFormat="1" ht="12.75">
      <c r="H87" s="11"/>
      <c r="I87" s="11"/>
      <c r="J87" s="11"/>
    </row>
    <row r="88" spans="8:10" s="8" customFormat="1" ht="12.75">
      <c r="H88" s="11"/>
      <c r="I88" s="11"/>
      <c r="J88" s="11"/>
    </row>
    <row r="89" spans="8:10" s="8" customFormat="1" ht="12.75">
      <c r="H89" s="11"/>
      <c r="I89" s="11"/>
      <c r="J89" s="11"/>
    </row>
    <row r="90" spans="8:10" s="8" customFormat="1" ht="12.75">
      <c r="H90" s="11"/>
      <c r="I90" s="11"/>
      <c r="J90" s="11"/>
    </row>
    <row r="91" spans="8:10" s="8" customFormat="1" ht="12.75">
      <c r="H91" s="11"/>
      <c r="I91" s="11"/>
      <c r="J91" s="11"/>
    </row>
    <row r="92" spans="8:10" s="8" customFormat="1" ht="12.75">
      <c r="H92" s="11"/>
      <c r="I92" s="11"/>
      <c r="J92" s="11"/>
    </row>
    <row r="93" spans="8:10" s="8" customFormat="1" ht="12.75">
      <c r="H93" s="11"/>
      <c r="I93" s="11"/>
      <c r="J93" s="11"/>
    </row>
    <row r="94" spans="8:10" s="8" customFormat="1" ht="12.75">
      <c r="H94" s="11"/>
      <c r="I94" s="11"/>
      <c r="J94" s="11"/>
    </row>
    <row r="95" spans="8:10" s="8" customFormat="1" ht="12.75">
      <c r="H95" s="11"/>
      <c r="I95" s="11"/>
      <c r="J95" s="11"/>
    </row>
    <row r="96" spans="8:10" s="8" customFormat="1" ht="12.75">
      <c r="H96" s="11"/>
      <c r="I96" s="11"/>
      <c r="J96" s="11"/>
    </row>
    <row r="97" spans="8:10" s="8" customFormat="1" ht="12.75">
      <c r="H97" s="11"/>
      <c r="I97" s="11"/>
      <c r="J97" s="11"/>
    </row>
    <row r="98" spans="8:10" s="8" customFormat="1" ht="12.75">
      <c r="H98" s="11"/>
      <c r="I98" s="11"/>
      <c r="J98" s="11"/>
    </row>
    <row r="99" spans="8:10" s="8" customFormat="1" ht="12.75">
      <c r="H99" s="11"/>
      <c r="I99" s="11"/>
      <c r="J99" s="11"/>
    </row>
    <row r="100" spans="8:10" s="8" customFormat="1" ht="12.75">
      <c r="H100" s="11"/>
      <c r="I100" s="11"/>
      <c r="J100" s="11"/>
    </row>
    <row r="101" spans="8:10" s="8" customFormat="1" ht="12.75">
      <c r="H101" s="11"/>
      <c r="I101" s="11"/>
      <c r="J101" s="11"/>
    </row>
    <row r="102" spans="8:10" s="8" customFormat="1" ht="12.75">
      <c r="H102" s="11"/>
      <c r="I102" s="11"/>
      <c r="J102" s="11"/>
    </row>
    <row r="103" spans="8:10" s="8" customFormat="1" ht="12.75">
      <c r="H103" s="11"/>
      <c r="I103" s="11"/>
      <c r="J103" s="11"/>
    </row>
    <row r="104" spans="8:10" s="8" customFormat="1" ht="12.75">
      <c r="H104" s="11"/>
      <c r="I104" s="11"/>
      <c r="J104" s="11"/>
    </row>
    <row r="105" spans="8:10" s="8" customFormat="1" ht="12.75">
      <c r="H105" s="11"/>
      <c r="I105" s="11"/>
      <c r="J105" s="11"/>
    </row>
    <row r="106" spans="8:10" s="8" customFormat="1" ht="12.75">
      <c r="H106" s="11"/>
      <c r="I106" s="11"/>
      <c r="J106" s="11"/>
    </row>
    <row r="107" spans="8:10" s="8" customFormat="1" ht="12.75">
      <c r="H107" s="11"/>
      <c r="I107" s="11"/>
      <c r="J107" s="11"/>
    </row>
    <row r="108" spans="8:10" s="8" customFormat="1" ht="12.75">
      <c r="H108" s="11"/>
      <c r="I108" s="11"/>
      <c r="J108" s="11"/>
    </row>
    <row r="109" spans="8:10" s="8" customFormat="1" ht="12.75">
      <c r="H109" s="11"/>
      <c r="I109" s="11"/>
      <c r="J109" s="11"/>
    </row>
    <row r="110" spans="8:10" s="8" customFormat="1" ht="12.75">
      <c r="H110" s="11"/>
      <c r="I110" s="11"/>
      <c r="J110" s="11"/>
    </row>
    <row r="111" spans="8:10" s="8" customFormat="1" ht="12.75">
      <c r="H111" s="11"/>
      <c r="I111" s="11"/>
      <c r="J111" s="11"/>
    </row>
    <row r="112" spans="8:10" s="8" customFormat="1" ht="12.75">
      <c r="H112" s="11"/>
      <c r="I112" s="11"/>
      <c r="J112" s="11"/>
    </row>
    <row r="113" spans="8:10" s="8" customFormat="1" ht="12.75">
      <c r="H113" s="11"/>
      <c r="I113" s="11"/>
      <c r="J113" s="11"/>
    </row>
    <row r="114" spans="8:10" s="8" customFormat="1" ht="12.75">
      <c r="H114" s="11"/>
      <c r="I114" s="11"/>
      <c r="J114" s="11"/>
    </row>
    <row r="115" spans="8:10" s="8" customFormat="1" ht="12.75">
      <c r="H115" s="11"/>
      <c r="I115" s="11"/>
      <c r="J115" s="11"/>
    </row>
    <row r="116" spans="8:10" s="8" customFormat="1" ht="12.75">
      <c r="H116" s="11"/>
      <c r="I116" s="11"/>
      <c r="J116" s="11"/>
    </row>
    <row r="117" spans="8:10" s="8" customFormat="1" ht="12.75">
      <c r="H117" s="11"/>
      <c r="I117" s="11"/>
      <c r="J117" s="11"/>
    </row>
    <row r="118" s="8" customFormat="1" ht="12.75"/>
    <row r="119" spans="5:10" s="8" customFormat="1" ht="15">
      <c r="E119" s="29"/>
      <c r="F119" s="29"/>
      <c r="G119" s="29"/>
      <c r="H119" s="31"/>
      <c r="I119" s="31"/>
      <c r="J119" s="31"/>
    </row>
    <row r="120" spans="8:11" s="78" customFormat="1" ht="25.5">
      <c r="H120" s="79"/>
      <c r="I120" s="80"/>
      <c r="J120" s="80"/>
      <c r="K120" s="81"/>
    </row>
    <row r="121" s="8" customFormat="1" ht="12.75">
      <c r="K121" s="58"/>
    </row>
    <row r="122" s="8" customFormat="1" ht="12.75">
      <c r="K122" s="58"/>
    </row>
    <row r="123" s="8" customFormat="1" ht="12.75">
      <c r="K123" s="58"/>
    </row>
    <row r="124" s="8" customFormat="1" ht="12.75">
      <c r="K124" s="58"/>
    </row>
    <row r="125" s="8" customFormat="1" ht="12.75">
      <c r="K125" s="58"/>
    </row>
    <row r="126" s="8" customFormat="1" ht="12.75">
      <c r="K126" s="58"/>
    </row>
    <row r="127" spans="8:11" s="8" customFormat="1" ht="12.75">
      <c r="H127" s="17"/>
      <c r="I127" s="17"/>
      <c r="J127" s="17"/>
      <c r="K127" s="58"/>
    </row>
    <row r="128" spans="8:11" s="8" customFormat="1" ht="18.75">
      <c r="H128" s="82"/>
      <c r="I128" s="82"/>
      <c r="J128" s="82"/>
      <c r="K128" s="58"/>
    </row>
    <row r="129" spans="10:11" s="8" customFormat="1" ht="12.75">
      <c r="J129" s="17"/>
      <c r="K129" s="58"/>
    </row>
    <row r="142" ht="12.75" hidden="1"/>
    <row r="143" spans="7:10" ht="12.75" hidden="1">
      <c r="G143" s="59">
        <v>1443248136</v>
      </c>
      <c r="H143" s="59">
        <v>307325710</v>
      </c>
      <c r="I143" s="59">
        <v>1135922426</v>
      </c>
      <c r="J143" s="59">
        <v>6901226</v>
      </c>
    </row>
    <row r="144" spans="7:10" ht="12.75" hidden="1">
      <c r="G144" s="83">
        <f>G78-G143</f>
        <v>-1440058749.15</v>
      </c>
      <c r="H144" s="83">
        <f>H78-H143</f>
        <v>-305641826.15</v>
      </c>
      <c r="I144" s="83">
        <f>I78-I143</f>
        <v>-1134416923</v>
      </c>
      <c r="J144" s="83">
        <f>J78-J143</f>
        <v>-5395723</v>
      </c>
    </row>
    <row r="145" ht="12.75" hidden="1"/>
    <row r="146" ht="12.75" hidden="1"/>
    <row r="147" ht="12.75" hidden="1"/>
    <row r="148" ht="12.75" hidden="1"/>
    <row r="149" ht="12.75" hidden="1"/>
  </sheetData>
  <sheetProtection/>
  <mergeCells count="25">
    <mergeCell ref="H4:I4"/>
    <mergeCell ref="E9:E10"/>
    <mergeCell ref="H9:H10"/>
    <mergeCell ref="I9:J9"/>
    <mergeCell ref="A5:J5"/>
    <mergeCell ref="G9:G10"/>
    <mergeCell ref="A6:B6"/>
    <mergeCell ref="A7:B7"/>
    <mergeCell ref="F9:F10"/>
    <mergeCell ref="D9:D10"/>
    <mergeCell ref="B9:B10"/>
    <mergeCell ref="C9:C10"/>
    <mergeCell ref="A9:A10"/>
    <mergeCell ref="A14:A21"/>
    <mergeCell ref="B14:B21"/>
    <mergeCell ref="C14:C21"/>
    <mergeCell ref="A39:A42"/>
    <mergeCell ref="B39:B42"/>
    <mergeCell ref="C39:C42"/>
    <mergeCell ref="D39:D42"/>
    <mergeCell ref="D14:D21"/>
    <mergeCell ref="A37:A38"/>
    <mergeCell ref="B37:B38"/>
    <mergeCell ref="C37:C38"/>
    <mergeCell ref="D37:D38"/>
  </mergeCells>
  <printOptions horizontalCentered="1"/>
  <pageMargins left="0.26" right="0" top="0.46" bottom="0.43" header="0.17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бюжетний відділ</dc:creator>
  <cp:keywords/>
  <dc:description/>
  <cp:lastModifiedBy>70707000000000000000</cp:lastModifiedBy>
  <cp:lastPrinted>2021-12-17T07:36:38Z</cp:lastPrinted>
  <dcterms:created xsi:type="dcterms:W3CDTF">2000-03-27T15:08:06Z</dcterms:created>
  <dcterms:modified xsi:type="dcterms:W3CDTF">2021-12-21T13:54:43Z</dcterms:modified>
  <cp:category/>
  <cp:version/>
  <cp:contentType/>
  <cp:contentStatus/>
</cp:coreProperties>
</file>